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R:\PROPP\"/>
    </mc:Choice>
  </mc:AlternateContent>
  <xr:revisionPtr revIDLastSave="0" documentId="13_ncr:1_{2337EF6F-99EF-4294-B723-4A47D361EDF4}" xr6:coauthVersionLast="45" xr6:coauthVersionMax="45" xr10:uidLastSave="{00000000-0000-0000-0000-000000000000}"/>
  <bookViews>
    <workbookView xWindow="-28920" yWindow="-120" windowWidth="29040" windowHeight="15840" tabRatio="852" xr2:uid="{00000000-000D-0000-FFFF-FFFF00000000}"/>
  </bookViews>
  <sheets>
    <sheet name="capa" sheetId="4" r:id="rId1"/>
    <sheet name="Data_ínicio" sheetId="5" r:id="rId2"/>
    <sheet name="Quadro_resumo" sheetId="22" r:id="rId3"/>
    <sheet name="Gráfico_resumo" sheetId="21" r:id="rId4"/>
    <sheet name="Pós-graduação_strictosensu_2019" sheetId="60" r:id="rId5"/>
    <sheet name="Gráfico_pós-2019" sheetId="61" r:id="rId6"/>
    <sheet name="Pós-graduação_strictosensu_2018" sheetId="56" r:id="rId7"/>
    <sheet name="Gráfico_pós-2018" sheetId="57" r:id="rId8"/>
    <sheet name="Pós-graduação_strictosensu_2017" sheetId="23" r:id="rId9"/>
    <sheet name="Gráfico_pós-2017" sheetId="24" r:id="rId10"/>
    <sheet name="Pós-graduação_strictosensu_2016" sheetId="25" r:id="rId11"/>
    <sheet name="Pós-graduação_strictosensu_2015" sheetId="26" r:id="rId12"/>
    <sheet name="Pós-graduação_strictosensu_2014" sheetId="27" r:id="rId13"/>
    <sheet name="Pós-graduação_strictosensu_2013" sheetId="28" r:id="rId14"/>
    <sheet name="histórico_sensu_matrisemestre" sheetId="19" r:id="rId15"/>
    <sheet name="Qd_histórico_sensu_vaga edital" sheetId="29" r:id="rId16"/>
    <sheet name="Gráfico_vagas_sensu" sheetId="30" r:id="rId17"/>
    <sheet name="Qd_histórico_sensu_ingressante" sheetId="31" r:id="rId18"/>
    <sheet name="Gráfico_ingressantes_sensu" sheetId="32" r:id="rId19"/>
    <sheet name="Qd_histórico_sensu_titulados" sheetId="34" r:id="rId20"/>
    <sheet name="Gráfico_titulados_sensu" sheetId="35" r:id="rId21"/>
    <sheet name="Qd_histórico_sensu_excluídos" sheetId="36" r:id="rId22"/>
    <sheet name="Qd_histórico_sensu_anobase" sheetId="37" r:id="rId23"/>
    <sheet name="Gráfico_anobase_sensu" sheetId="38" r:id="rId24"/>
    <sheet name="Especialização" sheetId="39" r:id="rId25"/>
    <sheet name="Residência" sheetId="40" r:id="rId26"/>
    <sheet name="Gráfico_residência" sheetId="41" r:id="rId27"/>
    <sheet name="Aperfeiçoamento" sheetId="42" r:id="rId28"/>
    <sheet name="monogr_teses_dissertações" sheetId="43" r:id="rId29"/>
    <sheet name="Gráfico_mono_teses_dissertações" sheetId="44" r:id="rId30"/>
    <sheet name="Docentes_pós" sheetId="45" r:id="rId31"/>
    <sheet name="Quadro_afastamento_servidores" sheetId="47" r:id="rId32"/>
    <sheet name="Gráfico_Afastamentos_servidores" sheetId="48" r:id="rId33"/>
    <sheet name="Quadro_bolsas_CAPES" sheetId="49" r:id="rId34"/>
    <sheet name="Gráfico_bolsas_capes" sheetId="50" r:id="rId35"/>
    <sheet name="Quadros_Bolsas CNPq e fundect" sheetId="51" r:id="rId36"/>
    <sheet name="Gráfico_bolsas_cnpq_fundect" sheetId="58" r:id="rId37"/>
    <sheet name="indicadores_grande área" sheetId="53" r:id="rId38"/>
    <sheet name="Gráfico_grande área" sheetId="54" r:id="rId39"/>
    <sheet name="projetos_pesquisa" sheetId="55" r:id="rId40"/>
    <sheet name="Gráfico_projetos_pesquisa" sheetId="59" r:id="rId41"/>
    <sheet name="Apoio finan Projetos Pesquisa" sheetId="62" r:id="rId42"/>
    <sheet name="Gráfico_apoio finan" sheetId="63" r:id="rId43"/>
    <sheet name="Atualização do arquivo" sheetId="6" r:id="rId44"/>
  </sheets>
  <externalReferences>
    <externalReference r:id="rId45"/>
  </externalReferences>
  <definedNames>
    <definedName name="_xlnm._FilterDatabase" localSheetId="1" hidden="1">Data_ínicio!$B$24:$H$63</definedName>
    <definedName name="AnoCalendário1" localSheetId="0">'[1]Calendário 2017_Geral'!$A$7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4" i="62" l="1"/>
  <c r="C232" i="62"/>
  <c r="C140" i="62"/>
  <c r="C100" i="62"/>
  <c r="D59" i="62"/>
  <c r="C59" i="62"/>
  <c r="E58" i="62"/>
  <c r="E57" i="62"/>
  <c r="E56" i="62"/>
  <c r="E55" i="62"/>
  <c r="E54" i="62"/>
  <c r="E53" i="62"/>
  <c r="E52" i="62"/>
  <c r="E51" i="62"/>
  <c r="E50" i="62"/>
  <c r="E49" i="62"/>
  <c r="E48" i="62"/>
  <c r="E47" i="62"/>
  <c r="E46" i="62"/>
  <c r="E45" i="62"/>
  <c r="E44" i="62"/>
  <c r="E43" i="62"/>
  <c r="E42" i="62"/>
  <c r="E41" i="62"/>
  <c r="E40" i="62"/>
  <c r="E59" i="62" s="1"/>
  <c r="D33" i="62"/>
  <c r="C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33" i="62" s="1"/>
  <c r="E14" i="62"/>
  <c r="N118" i="55"/>
  <c r="M118" i="55"/>
  <c r="L118" i="55"/>
  <c r="K118" i="55"/>
  <c r="J118" i="55"/>
  <c r="I118" i="55"/>
  <c r="H118" i="55"/>
  <c r="G118" i="55"/>
  <c r="F118" i="55"/>
  <c r="E118" i="55"/>
  <c r="D118" i="55"/>
  <c r="C118" i="55"/>
  <c r="O117" i="55"/>
  <c r="O116" i="55"/>
  <c r="O115" i="55"/>
  <c r="O114" i="55"/>
  <c r="O113" i="55"/>
  <c r="O112" i="55"/>
  <c r="O111" i="55"/>
  <c r="O110" i="55"/>
  <c r="O109" i="55"/>
  <c r="O108" i="55"/>
  <c r="O107" i="55"/>
  <c r="O106" i="55"/>
  <c r="O118" i="55" s="1"/>
  <c r="P99" i="55"/>
  <c r="O99" i="55"/>
  <c r="N99" i="55"/>
  <c r="M99" i="55"/>
  <c r="L99" i="55"/>
  <c r="K99" i="55"/>
  <c r="J99" i="55"/>
  <c r="I99" i="55"/>
  <c r="H99" i="55"/>
  <c r="G99" i="55"/>
  <c r="F99" i="55"/>
  <c r="E99" i="55"/>
  <c r="D99" i="55"/>
  <c r="C99" i="55"/>
  <c r="P80" i="55"/>
  <c r="O80" i="55"/>
  <c r="N80" i="55"/>
  <c r="M80" i="55"/>
  <c r="L80" i="55"/>
  <c r="K80" i="55"/>
  <c r="J80" i="55"/>
  <c r="I80" i="55"/>
  <c r="H80" i="55"/>
  <c r="G80" i="55"/>
  <c r="F80" i="55"/>
  <c r="E80" i="55"/>
  <c r="D80" i="55"/>
  <c r="C80" i="55"/>
  <c r="P61" i="55"/>
  <c r="P15" i="55" s="1"/>
  <c r="P18" i="55" s="1"/>
  <c r="O61" i="55"/>
  <c r="N61" i="55"/>
  <c r="M61" i="55"/>
  <c r="L61" i="55"/>
  <c r="K61" i="55"/>
  <c r="J61" i="55"/>
  <c r="I61" i="55"/>
  <c r="I15" i="55" s="1"/>
  <c r="I18" i="55" s="1"/>
  <c r="H61" i="55"/>
  <c r="H15" i="55" s="1"/>
  <c r="H18" i="55" s="1"/>
  <c r="G61" i="55"/>
  <c r="F61" i="55"/>
  <c r="E61" i="55"/>
  <c r="E15" i="55" s="1"/>
  <c r="E18" i="55" s="1"/>
  <c r="D61" i="55"/>
  <c r="D15" i="55" s="1"/>
  <c r="D18" i="55" s="1"/>
  <c r="C61" i="55"/>
  <c r="P40" i="55"/>
  <c r="O40" i="55"/>
  <c r="O14" i="55" s="1"/>
  <c r="O18" i="55" s="1"/>
  <c r="N40" i="55"/>
  <c r="M40" i="55"/>
  <c r="L40" i="55"/>
  <c r="K40" i="55"/>
  <c r="J40" i="55"/>
  <c r="I40" i="55"/>
  <c r="H40" i="55"/>
  <c r="G40" i="55"/>
  <c r="F40" i="55"/>
  <c r="E40" i="55"/>
  <c r="D40" i="55"/>
  <c r="C40" i="55"/>
  <c r="P17" i="55"/>
  <c r="O17" i="55"/>
  <c r="N17" i="55"/>
  <c r="M17" i="55"/>
  <c r="L17" i="55"/>
  <c r="K17" i="55"/>
  <c r="J17" i="55"/>
  <c r="I17" i="55"/>
  <c r="H17" i="55"/>
  <c r="G17" i="55"/>
  <c r="F17" i="55"/>
  <c r="E17" i="55"/>
  <c r="D17" i="55"/>
  <c r="C17" i="55"/>
  <c r="P16" i="55"/>
  <c r="O16" i="55"/>
  <c r="N16" i="55"/>
  <c r="M16" i="55"/>
  <c r="M18" i="55" s="1"/>
  <c r="L16" i="55"/>
  <c r="L18" i="55" s="1"/>
  <c r="K16" i="55"/>
  <c r="J16" i="55"/>
  <c r="I16" i="55"/>
  <c r="H16" i="55"/>
  <c r="G16" i="55"/>
  <c r="F16" i="55"/>
  <c r="E16" i="55"/>
  <c r="D16" i="55"/>
  <c r="C16" i="55"/>
  <c r="O15" i="55"/>
  <c r="N15" i="55"/>
  <c r="N18" i="55" s="1"/>
  <c r="J15" i="55"/>
  <c r="G15" i="55"/>
  <c r="F15" i="55"/>
  <c r="C15" i="55"/>
  <c r="P14" i="55"/>
  <c r="K14" i="55"/>
  <c r="K18" i="55" s="1"/>
  <c r="J14" i="55"/>
  <c r="J18" i="55" s="1"/>
  <c r="I14" i="55"/>
  <c r="H14" i="55"/>
  <c r="G14" i="55"/>
  <c r="G18" i="55" s="1"/>
  <c r="F14" i="55"/>
  <c r="F18" i="55" s="1"/>
  <c r="E14" i="55"/>
  <c r="D14" i="55"/>
  <c r="C14" i="55"/>
  <c r="C18" i="55" s="1"/>
  <c r="J92" i="53"/>
  <c r="I92" i="53"/>
  <c r="H92" i="53"/>
  <c r="G92" i="53"/>
  <c r="F92" i="53"/>
  <c r="E92" i="53"/>
  <c r="D92" i="53"/>
  <c r="C92" i="53"/>
  <c r="R91" i="53"/>
  <c r="Q91" i="53"/>
  <c r="P91" i="53"/>
  <c r="O91" i="53"/>
  <c r="N91" i="53"/>
  <c r="M91" i="53"/>
  <c r="L91" i="53"/>
  <c r="K91" i="53"/>
  <c r="R90" i="53"/>
  <c r="Q90" i="53"/>
  <c r="P90" i="53"/>
  <c r="O90" i="53"/>
  <c r="N90" i="53"/>
  <c r="M90" i="53"/>
  <c r="L90" i="53"/>
  <c r="K90" i="53"/>
  <c r="R89" i="53"/>
  <c r="Q89" i="53"/>
  <c r="P89" i="53"/>
  <c r="O89" i="53"/>
  <c r="N89" i="53"/>
  <c r="M89" i="53"/>
  <c r="L89" i="53"/>
  <c r="K89" i="53"/>
  <c r="R88" i="53"/>
  <c r="Q88" i="53"/>
  <c r="P88" i="53"/>
  <c r="O88" i="53"/>
  <c r="N88" i="53"/>
  <c r="M88" i="53"/>
  <c r="L88" i="53"/>
  <c r="K88" i="53"/>
  <c r="R87" i="53"/>
  <c r="Q87" i="53"/>
  <c r="P87" i="53"/>
  <c r="O87" i="53"/>
  <c r="N87" i="53"/>
  <c r="M87" i="53"/>
  <c r="L87" i="53"/>
  <c r="K87" i="53"/>
  <c r="R86" i="53"/>
  <c r="Q86" i="53"/>
  <c r="P86" i="53"/>
  <c r="O86" i="53"/>
  <c r="N86" i="53"/>
  <c r="M86" i="53"/>
  <c r="L86" i="53"/>
  <c r="K86" i="53"/>
  <c r="R85" i="53"/>
  <c r="Q85" i="53"/>
  <c r="P85" i="53"/>
  <c r="O85" i="53"/>
  <c r="N85" i="53"/>
  <c r="M85" i="53"/>
  <c r="L85" i="53"/>
  <c r="K85" i="53"/>
  <c r="R84" i="53"/>
  <c r="Q84" i="53"/>
  <c r="P84" i="53"/>
  <c r="O84" i="53"/>
  <c r="N84" i="53"/>
  <c r="M84" i="53"/>
  <c r="L84" i="53"/>
  <c r="K84" i="53"/>
  <c r="H76" i="53"/>
  <c r="G76" i="53"/>
  <c r="F76" i="53"/>
  <c r="E76" i="53"/>
  <c r="D76" i="53"/>
  <c r="C76" i="53"/>
  <c r="Z69" i="53"/>
  <c r="Y69" i="53"/>
  <c r="X69" i="53"/>
  <c r="W69" i="53"/>
  <c r="V69" i="53"/>
  <c r="U69" i="53"/>
  <c r="T69" i="53"/>
  <c r="S69" i="53"/>
  <c r="R69" i="53"/>
  <c r="Q69" i="53"/>
  <c r="P69" i="53"/>
  <c r="O69" i="53"/>
  <c r="N69" i="53"/>
  <c r="M69" i="53"/>
  <c r="L69" i="53"/>
  <c r="K69" i="53"/>
  <c r="J69" i="53"/>
  <c r="I69" i="53"/>
  <c r="H69" i="53"/>
  <c r="G69" i="53"/>
  <c r="F69" i="53"/>
  <c r="E69" i="53"/>
  <c r="D69" i="53"/>
  <c r="C69" i="53"/>
  <c r="O52" i="53"/>
  <c r="N52" i="53"/>
  <c r="K52" i="53"/>
  <c r="J52" i="53"/>
  <c r="G52" i="53"/>
  <c r="F52" i="53"/>
  <c r="C52" i="53"/>
  <c r="O50" i="53"/>
  <c r="N50" i="53"/>
  <c r="K50" i="53"/>
  <c r="J50" i="53"/>
  <c r="G50" i="53"/>
  <c r="F50" i="53"/>
  <c r="C50" i="53"/>
  <c r="O48" i="53"/>
  <c r="N48" i="53"/>
  <c r="K48" i="53"/>
  <c r="J48" i="53"/>
  <c r="G48" i="53"/>
  <c r="F48" i="53"/>
  <c r="C48" i="53"/>
  <c r="O46" i="53"/>
  <c r="N46" i="53"/>
  <c r="K46" i="53"/>
  <c r="J46" i="53"/>
  <c r="G46" i="53"/>
  <c r="F46" i="53"/>
  <c r="C46" i="53"/>
  <c r="O44" i="53"/>
  <c r="N44" i="53"/>
  <c r="K44" i="53"/>
  <c r="J44" i="53"/>
  <c r="G44" i="53"/>
  <c r="F44" i="53"/>
  <c r="C44" i="53"/>
  <c r="P38" i="53"/>
  <c r="P51" i="53" s="1"/>
  <c r="O38" i="53"/>
  <c r="O51" i="53" s="1"/>
  <c r="N38" i="53"/>
  <c r="N51" i="53" s="1"/>
  <c r="M38" i="53"/>
  <c r="M51" i="53" s="1"/>
  <c r="L38" i="53"/>
  <c r="L51" i="53" s="1"/>
  <c r="K38" i="53"/>
  <c r="K51" i="53" s="1"/>
  <c r="J38" i="53"/>
  <c r="J51" i="53" s="1"/>
  <c r="I38" i="53"/>
  <c r="I51" i="53" s="1"/>
  <c r="H38" i="53"/>
  <c r="H51" i="53" s="1"/>
  <c r="G38" i="53"/>
  <c r="G51" i="53" s="1"/>
  <c r="F38" i="53"/>
  <c r="F51" i="53" s="1"/>
  <c r="E38" i="53"/>
  <c r="E51" i="53" s="1"/>
  <c r="D38" i="53"/>
  <c r="D51" i="53" s="1"/>
  <c r="C38" i="53"/>
  <c r="C51" i="53" s="1"/>
  <c r="P24" i="53"/>
  <c r="O24" i="53"/>
  <c r="N24" i="53"/>
  <c r="M24" i="53"/>
  <c r="L24" i="53"/>
  <c r="K24" i="53"/>
  <c r="J24" i="53"/>
  <c r="I24" i="53"/>
  <c r="H24" i="53"/>
  <c r="G24" i="53"/>
  <c r="F24" i="53"/>
  <c r="E24" i="53"/>
  <c r="D24" i="53"/>
  <c r="C24" i="53"/>
  <c r="O196" i="51"/>
  <c r="N196" i="51"/>
  <c r="M196" i="51"/>
  <c r="L196" i="51"/>
  <c r="K196" i="51"/>
  <c r="J196" i="51"/>
  <c r="I196" i="51"/>
  <c r="H196" i="51"/>
  <c r="G196" i="51"/>
  <c r="F196" i="51"/>
  <c r="E196" i="51"/>
  <c r="D196" i="51"/>
  <c r="O176" i="51"/>
  <c r="N176" i="51"/>
  <c r="M176" i="51"/>
  <c r="L176" i="51"/>
  <c r="K176" i="51"/>
  <c r="J176" i="51"/>
  <c r="I176" i="51"/>
  <c r="H176" i="51"/>
  <c r="G176" i="51"/>
  <c r="F176" i="51"/>
  <c r="E176" i="51"/>
  <c r="D176" i="51"/>
  <c r="O146" i="51"/>
  <c r="N146" i="51"/>
  <c r="M146" i="51"/>
  <c r="L146" i="51"/>
  <c r="K146" i="51"/>
  <c r="J146" i="51"/>
  <c r="I146" i="51"/>
  <c r="H146" i="51"/>
  <c r="G146" i="51"/>
  <c r="F146" i="51"/>
  <c r="E146" i="51"/>
  <c r="D146" i="51"/>
  <c r="O128" i="51"/>
  <c r="N128" i="51"/>
  <c r="M128" i="51"/>
  <c r="L128" i="51"/>
  <c r="K128" i="51"/>
  <c r="J128" i="51"/>
  <c r="I128" i="51"/>
  <c r="H128" i="51"/>
  <c r="G128" i="51"/>
  <c r="F128" i="51"/>
  <c r="E128" i="51"/>
  <c r="D128" i="51"/>
  <c r="O110" i="51"/>
  <c r="N110" i="51"/>
  <c r="M110" i="51"/>
  <c r="L110" i="51"/>
  <c r="K110" i="51"/>
  <c r="J110" i="51"/>
  <c r="I110" i="51"/>
  <c r="H110" i="51"/>
  <c r="G110" i="51"/>
  <c r="F110" i="51"/>
  <c r="E110" i="51"/>
  <c r="D110" i="51"/>
  <c r="O92" i="51"/>
  <c r="N92" i="51"/>
  <c r="M92" i="51"/>
  <c r="L92" i="51"/>
  <c r="K92" i="51"/>
  <c r="J92" i="51"/>
  <c r="I92" i="51"/>
  <c r="H92" i="51"/>
  <c r="G92" i="51"/>
  <c r="F92" i="51"/>
  <c r="E92" i="51"/>
  <c r="D92" i="51"/>
  <c r="O74" i="51"/>
  <c r="N74" i="51"/>
  <c r="M74" i="51"/>
  <c r="L74" i="51"/>
  <c r="K74" i="51"/>
  <c r="J74" i="51"/>
  <c r="I74" i="51"/>
  <c r="H74" i="51"/>
  <c r="G74" i="51"/>
  <c r="F74" i="51"/>
  <c r="E74" i="51"/>
  <c r="D74" i="51"/>
  <c r="O56" i="51"/>
  <c r="N56" i="51"/>
  <c r="M56" i="51"/>
  <c r="L56" i="51"/>
  <c r="K56" i="51"/>
  <c r="J56" i="51"/>
  <c r="I56" i="51"/>
  <c r="H56" i="51"/>
  <c r="G56" i="51"/>
  <c r="F56" i="51"/>
  <c r="E56" i="51"/>
  <c r="D5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P35" i="51"/>
  <c r="P34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N157" i="49"/>
  <c r="M157" i="49"/>
  <c r="L157" i="49"/>
  <c r="K157" i="49"/>
  <c r="J157" i="49"/>
  <c r="I157" i="49"/>
  <c r="H157" i="49"/>
  <c r="G157" i="49"/>
  <c r="F157" i="49"/>
  <c r="E157" i="49"/>
  <c r="D157" i="49"/>
  <c r="C157" i="49"/>
  <c r="N140" i="49"/>
  <c r="M140" i="49"/>
  <c r="L140" i="49"/>
  <c r="K140" i="49"/>
  <c r="J140" i="49"/>
  <c r="I140" i="49"/>
  <c r="H140" i="49"/>
  <c r="G140" i="49"/>
  <c r="F140" i="49"/>
  <c r="E140" i="49"/>
  <c r="D140" i="49"/>
  <c r="C140" i="49"/>
  <c r="N122" i="49"/>
  <c r="M122" i="49"/>
  <c r="L122" i="49"/>
  <c r="K122" i="49"/>
  <c r="J122" i="49"/>
  <c r="I122" i="49"/>
  <c r="H122" i="49"/>
  <c r="G122" i="49"/>
  <c r="F122" i="49"/>
  <c r="E122" i="49"/>
  <c r="D122" i="49"/>
  <c r="C122" i="49"/>
  <c r="N95" i="49"/>
  <c r="M95" i="49"/>
  <c r="L95" i="49"/>
  <c r="K95" i="49"/>
  <c r="J95" i="49"/>
  <c r="I95" i="49"/>
  <c r="H95" i="49"/>
  <c r="G95" i="49"/>
  <c r="F95" i="49"/>
  <c r="E95" i="49"/>
  <c r="D95" i="49"/>
  <c r="C95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C69" i="49" s="1"/>
  <c r="D69" i="49" s="1"/>
  <c r="E69" i="49" s="1"/>
  <c r="F69" i="49" s="1"/>
  <c r="G69" i="49" s="1"/>
  <c r="H69" i="49" s="1"/>
  <c r="I69" i="49" s="1"/>
  <c r="J69" i="49" s="1"/>
  <c r="K69" i="49" s="1"/>
  <c r="L69" i="49" s="1"/>
  <c r="M69" i="49" s="1"/>
  <c r="N69" i="49" s="1"/>
  <c r="O67" i="49"/>
  <c r="O66" i="49"/>
  <c r="O65" i="49"/>
  <c r="O64" i="49"/>
  <c r="O62" i="49"/>
  <c r="O61" i="49"/>
  <c r="O60" i="49"/>
  <c r="O59" i="49"/>
  <c r="O69" i="49" s="1"/>
  <c r="O58" i="49"/>
  <c r="O57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N32" i="49"/>
  <c r="M32" i="49"/>
  <c r="L32" i="49"/>
  <c r="K32" i="49"/>
  <c r="J32" i="49"/>
  <c r="I32" i="49"/>
  <c r="H32" i="49"/>
  <c r="G32" i="49"/>
  <c r="F32" i="49"/>
  <c r="E32" i="49"/>
  <c r="D32" i="49"/>
  <c r="C32" i="49"/>
  <c r="C33" i="49" s="1"/>
  <c r="D33" i="49" s="1"/>
  <c r="E33" i="49" s="1"/>
  <c r="F33" i="49" s="1"/>
  <c r="G33" i="49" s="1"/>
  <c r="H33" i="49" s="1"/>
  <c r="I33" i="49" s="1"/>
  <c r="J33" i="49" s="1"/>
  <c r="K33" i="49" s="1"/>
  <c r="L33" i="49" s="1"/>
  <c r="M33" i="49" s="1"/>
  <c r="N33" i="49" s="1"/>
  <c r="N24" i="49"/>
  <c r="M24" i="49"/>
  <c r="L24" i="49"/>
  <c r="K24" i="49"/>
  <c r="J24" i="49"/>
  <c r="I24" i="49"/>
  <c r="H24" i="49"/>
  <c r="G24" i="49"/>
  <c r="F24" i="49"/>
  <c r="E24" i="49"/>
  <c r="D24" i="49"/>
  <c r="C24" i="49"/>
  <c r="K16" i="49"/>
  <c r="J16" i="49"/>
  <c r="I16" i="49"/>
  <c r="H16" i="49"/>
  <c r="G16" i="49"/>
  <c r="F16" i="49"/>
  <c r="E16" i="49"/>
  <c r="D16" i="49"/>
  <c r="C16" i="49"/>
  <c r="R189" i="47"/>
  <c r="Q189" i="47"/>
  <c r="P189" i="47"/>
  <c r="O189" i="47"/>
  <c r="N189" i="47"/>
  <c r="M189" i="47"/>
  <c r="L189" i="47"/>
  <c r="K189" i="47"/>
  <c r="J189" i="47"/>
  <c r="I189" i="47"/>
  <c r="H189" i="47"/>
  <c r="G189" i="47"/>
  <c r="F189" i="47"/>
  <c r="E189" i="47"/>
  <c r="D189" i="47"/>
  <c r="C189" i="47"/>
  <c r="S188" i="47"/>
  <c r="S187" i="47"/>
  <c r="S186" i="47"/>
  <c r="S185" i="47"/>
  <c r="S184" i="47"/>
  <c r="S183" i="47"/>
  <c r="S182" i="47"/>
  <c r="S181" i="47"/>
  <c r="S180" i="47"/>
  <c r="S179" i="47"/>
  <c r="S178" i="47"/>
  <c r="S177" i="47"/>
  <c r="S176" i="47"/>
  <c r="S175" i="47"/>
  <c r="S174" i="47"/>
  <c r="S173" i="47"/>
  <c r="S172" i="47"/>
  <c r="S171" i="47"/>
  <c r="S170" i="47"/>
  <c r="S169" i="47"/>
  <c r="S189" i="47" s="1"/>
  <c r="S168" i="47"/>
  <c r="S167" i="47"/>
  <c r="R161" i="47"/>
  <c r="Q161" i="47"/>
  <c r="P161" i="47"/>
  <c r="O161" i="47"/>
  <c r="N161" i="47"/>
  <c r="M161" i="47"/>
  <c r="L161" i="47"/>
  <c r="K161" i="47"/>
  <c r="J161" i="47"/>
  <c r="I161" i="47"/>
  <c r="H161" i="47"/>
  <c r="G161" i="47"/>
  <c r="F161" i="47"/>
  <c r="E161" i="47"/>
  <c r="D161" i="47"/>
  <c r="C161" i="47"/>
  <c r="S160" i="47"/>
  <c r="S159" i="47"/>
  <c r="S158" i="47"/>
  <c r="S157" i="47"/>
  <c r="S156" i="47"/>
  <c r="S155" i="47"/>
  <c r="S154" i="47"/>
  <c r="S153" i="47"/>
  <c r="S152" i="47"/>
  <c r="S151" i="47"/>
  <c r="S150" i="47"/>
  <c r="S149" i="47"/>
  <c r="S148" i="47"/>
  <c r="S147" i="47"/>
  <c r="S146" i="47"/>
  <c r="S145" i="47"/>
  <c r="S144" i="47"/>
  <c r="S143" i="47"/>
  <c r="S142" i="47"/>
  <c r="S141" i="47"/>
  <c r="S140" i="47"/>
  <c r="S139" i="47"/>
  <c r="S138" i="47"/>
  <c r="S137" i="47"/>
  <c r="S136" i="47"/>
  <c r="S135" i="47"/>
  <c r="S134" i="47"/>
  <c r="S133" i="47"/>
  <c r="S132" i="47"/>
  <c r="S161" i="47" s="1"/>
  <c r="R126" i="47"/>
  <c r="Q126" i="47"/>
  <c r="P126" i="47"/>
  <c r="O126" i="47"/>
  <c r="N126" i="47"/>
  <c r="M126" i="47"/>
  <c r="L126" i="47"/>
  <c r="K126" i="47"/>
  <c r="J126" i="47"/>
  <c r="I126" i="47"/>
  <c r="H126" i="47"/>
  <c r="G126" i="47"/>
  <c r="F126" i="47"/>
  <c r="E126" i="47"/>
  <c r="D126" i="47"/>
  <c r="C126" i="47"/>
  <c r="S125" i="47"/>
  <c r="S124" i="47"/>
  <c r="S123" i="47"/>
  <c r="S122" i="47"/>
  <c r="S121" i="47"/>
  <c r="S120" i="47"/>
  <c r="S119" i="47"/>
  <c r="S118" i="47"/>
  <c r="S117" i="47"/>
  <c r="S116" i="47"/>
  <c r="S115" i="47"/>
  <c r="S114" i="47"/>
  <c r="S126" i="47" s="1"/>
  <c r="R108" i="47"/>
  <c r="Q108" i="47"/>
  <c r="P108" i="47"/>
  <c r="O108" i="47"/>
  <c r="N108" i="47"/>
  <c r="M108" i="47"/>
  <c r="L108" i="47"/>
  <c r="K108" i="47"/>
  <c r="J108" i="47"/>
  <c r="I108" i="47"/>
  <c r="H108" i="47"/>
  <c r="G108" i="47"/>
  <c r="F108" i="47"/>
  <c r="E108" i="47"/>
  <c r="D108" i="47"/>
  <c r="C108" i="47"/>
  <c r="S107" i="47"/>
  <c r="S106" i="47"/>
  <c r="S105" i="47"/>
  <c r="S104" i="47"/>
  <c r="S103" i="47"/>
  <c r="S102" i="47"/>
  <c r="S101" i="47"/>
  <c r="S100" i="47"/>
  <c r="S99" i="47"/>
  <c r="S98" i="47"/>
  <c r="S97" i="47"/>
  <c r="S96" i="47"/>
  <c r="S95" i="47"/>
  <c r="S94" i="47"/>
  <c r="S93" i="47"/>
  <c r="S92" i="47"/>
  <c r="S91" i="47"/>
  <c r="S90" i="47"/>
  <c r="S89" i="47"/>
  <c r="S88" i="47"/>
  <c r="S87" i="47"/>
  <c r="S86" i="47"/>
  <c r="S85" i="47"/>
  <c r="S84" i="47"/>
  <c r="S83" i="47"/>
  <c r="S82" i="47"/>
  <c r="S81" i="47"/>
  <c r="S80" i="47"/>
  <c r="S79" i="47"/>
  <c r="S108" i="47" s="1"/>
  <c r="S72" i="47"/>
  <c r="R72" i="47"/>
  <c r="Q72" i="47"/>
  <c r="P72" i="47"/>
  <c r="O72" i="47"/>
  <c r="N72" i="47"/>
  <c r="M72" i="47"/>
  <c r="L72" i="47"/>
  <c r="K72" i="47"/>
  <c r="J72" i="47"/>
  <c r="I72" i="47"/>
  <c r="H72" i="47"/>
  <c r="G72" i="47"/>
  <c r="F72" i="47"/>
  <c r="E72" i="47"/>
  <c r="D72" i="47"/>
  <c r="C72" i="47"/>
  <c r="S71" i="47"/>
  <c r="S70" i="47"/>
  <c r="R63" i="47"/>
  <c r="Q63" i="47"/>
  <c r="P63" i="47"/>
  <c r="O63" i="47"/>
  <c r="N63" i="47"/>
  <c r="M63" i="47"/>
  <c r="L63" i="47"/>
  <c r="K63" i="47"/>
  <c r="J63" i="47"/>
  <c r="I63" i="47"/>
  <c r="H63" i="47"/>
  <c r="G63" i="47"/>
  <c r="F63" i="47"/>
  <c r="E63" i="47"/>
  <c r="D63" i="47"/>
  <c r="C63" i="47"/>
  <c r="S62" i="47"/>
  <c r="S61" i="47"/>
  <c r="S60" i="47"/>
  <c r="S63" i="47" s="1"/>
  <c r="R53" i="47"/>
  <c r="Q53" i="47"/>
  <c r="P53" i="47"/>
  <c r="O53" i="47"/>
  <c r="N53" i="47"/>
  <c r="M53" i="47"/>
  <c r="L53" i="47"/>
  <c r="K53" i="47"/>
  <c r="J53" i="47"/>
  <c r="I53" i="47"/>
  <c r="H53" i="47"/>
  <c r="G53" i="47"/>
  <c r="F53" i="47"/>
  <c r="E53" i="47"/>
  <c r="D53" i="47"/>
  <c r="C53" i="47"/>
  <c r="S52" i="47"/>
  <c r="S51" i="47"/>
  <c r="S50" i="47"/>
  <c r="S53" i="47" s="1"/>
  <c r="R43" i="47"/>
  <c r="Q43" i="47"/>
  <c r="P43" i="47"/>
  <c r="O43" i="47"/>
  <c r="N43" i="47"/>
  <c r="M43" i="47"/>
  <c r="L43" i="47"/>
  <c r="K43" i="47"/>
  <c r="J43" i="47"/>
  <c r="I43" i="47"/>
  <c r="H43" i="47"/>
  <c r="G43" i="47"/>
  <c r="F43" i="47"/>
  <c r="E43" i="47"/>
  <c r="D43" i="47"/>
  <c r="C43" i="47"/>
  <c r="S42" i="47"/>
  <c r="S41" i="47"/>
  <c r="S43" i="47" s="1"/>
  <c r="R34" i="47"/>
  <c r="Q34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S33" i="47"/>
  <c r="S32" i="47"/>
  <c r="S34" i="47" s="1"/>
  <c r="S25" i="47"/>
  <c r="R25" i="47"/>
  <c r="Q25" i="47"/>
  <c r="P25" i="47"/>
  <c r="O25" i="47"/>
  <c r="N25" i="47"/>
  <c r="M25" i="47"/>
  <c r="L25" i="47"/>
  <c r="K25" i="47"/>
  <c r="J25" i="47"/>
  <c r="I25" i="47"/>
  <c r="H25" i="47"/>
  <c r="G25" i="47"/>
  <c r="F25" i="47"/>
  <c r="E25" i="47"/>
  <c r="D25" i="47"/>
  <c r="C25" i="47"/>
  <c r="S24" i="47"/>
  <c r="S23" i="47"/>
  <c r="S16" i="47"/>
  <c r="R16" i="47"/>
  <c r="Q16" i="47"/>
  <c r="P16" i="47"/>
  <c r="O16" i="47"/>
  <c r="N16" i="47"/>
  <c r="M16" i="47"/>
  <c r="L16" i="47"/>
  <c r="K16" i="47"/>
  <c r="J16" i="47"/>
  <c r="I16" i="47"/>
  <c r="H16" i="47"/>
  <c r="G16" i="47"/>
  <c r="F16" i="47"/>
  <c r="E16" i="47"/>
  <c r="D16" i="47"/>
  <c r="C16" i="47"/>
  <c r="S15" i="47"/>
  <c r="S14" i="47"/>
  <c r="H48" i="45"/>
  <c r="G48" i="45"/>
  <c r="F48" i="45"/>
  <c r="E48" i="45"/>
  <c r="P126" i="43"/>
  <c r="O126" i="43"/>
  <c r="N126" i="43"/>
  <c r="M126" i="43"/>
  <c r="L126" i="43"/>
  <c r="K126" i="43"/>
  <c r="J126" i="43"/>
  <c r="I126" i="43"/>
  <c r="H126" i="43"/>
  <c r="G126" i="43"/>
  <c r="F126" i="43"/>
  <c r="E126" i="43"/>
  <c r="D126" i="43"/>
  <c r="C126" i="43"/>
  <c r="Q126" i="43" s="1"/>
  <c r="Q125" i="43"/>
  <c r="Q124" i="43"/>
  <c r="Q123" i="43"/>
  <c r="Q122" i="43"/>
  <c r="Q121" i="43"/>
  <c r="Q120" i="43"/>
  <c r="Q119" i="43"/>
  <c r="Q118" i="43"/>
  <c r="S112" i="43"/>
  <c r="R112" i="43"/>
  <c r="Q112" i="43"/>
  <c r="P112" i="43"/>
  <c r="O112" i="43"/>
  <c r="N112" i="43"/>
  <c r="M112" i="43"/>
  <c r="L112" i="43"/>
  <c r="K112" i="43"/>
  <c r="J112" i="43"/>
  <c r="I112" i="43"/>
  <c r="H112" i="43"/>
  <c r="G112" i="43"/>
  <c r="F112" i="43"/>
  <c r="T112" i="43" s="1"/>
  <c r="T111" i="43"/>
  <c r="T110" i="43"/>
  <c r="T109" i="43"/>
  <c r="T108" i="43"/>
  <c r="T107" i="43"/>
  <c r="T106" i="43"/>
  <c r="T105" i="43"/>
  <c r="T104" i="43"/>
  <c r="T103" i="43"/>
  <c r="T102" i="43"/>
  <c r="T101" i="43"/>
  <c r="T100" i="43"/>
  <c r="T99" i="43"/>
  <c r="T98" i="43"/>
  <c r="T97" i="43"/>
  <c r="T96" i="43"/>
  <c r="T95" i="43"/>
  <c r="T94" i="43"/>
  <c r="T93" i="43"/>
  <c r="T92" i="43"/>
  <c r="T91" i="43"/>
  <c r="T90" i="43"/>
  <c r="T89" i="43"/>
  <c r="T88" i="43"/>
  <c r="T87" i="43"/>
  <c r="T86" i="43"/>
  <c r="T85" i="43"/>
  <c r="T84" i="43"/>
  <c r="T83" i="43"/>
  <c r="T82" i="43"/>
  <c r="T81" i="43"/>
  <c r="T80" i="43"/>
  <c r="T79" i="43"/>
  <c r="T78" i="43"/>
  <c r="T77" i="43"/>
  <c r="T76" i="43"/>
  <c r="T75" i="43"/>
  <c r="T74" i="43"/>
  <c r="T73" i="43"/>
  <c r="T72" i="43"/>
  <c r="N64" i="43"/>
  <c r="J64" i="43"/>
  <c r="F64" i="43"/>
  <c r="P63" i="43"/>
  <c r="O63" i="43"/>
  <c r="N63" i="43"/>
  <c r="M63" i="43"/>
  <c r="M64" i="43" s="1"/>
  <c r="L63" i="43"/>
  <c r="K63" i="43"/>
  <c r="J63" i="43"/>
  <c r="I63" i="43"/>
  <c r="I64" i="43" s="1"/>
  <c r="H63" i="43"/>
  <c r="G63" i="43"/>
  <c r="F63" i="43"/>
  <c r="E63" i="43"/>
  <c r="E64" i="43" s="1"/>
  <c r="D63" i="43"/>
  <c r="C63" i="43"/>
  <c r="Q62" i="43"/>
  <c r="Q61" i="43"/>
  <c r="Q60" i="43"/>
  <c r="Q59" i="43"/>
  <c r="Q58" i="43"/>
  <c r="Q57" i="43"/>
  <c r="Q56" i="43"/>
  <c r="Q55" i="43"/>
  <c r="Q54" i="43"/>
  <c r="Q53" i="43"/>
  <c r="Q52" i="43"/>
  <c r="Q51" i="43"/>
  <c r="Q50" i="43"/>
  <c r="Q49" i="43"/>
  <c r="Q48" i="43"/>
  <c r="Q47" i="43"/>
  <c r="Q46" i="43"/>
  <c r="Q45" i="43"/>
  <c r="Q44" i="43"/>
  <c r="Q43" i="43"/>
  <c r="Q42" i="43"/>
  <c r="Q41" i="43"/>
  <c r="Q40" i="43"/>
  <c r="P38" i="43"/>
  <c r="P64" i="43" s="1"/>
  <c r="O38" i="43"/>
  <c r="N38" i="43"/>
  <c r="M38" i="43"/>
  <c r="L38" i="43"/>
  <c r="L64" i="43" s="1"/>
  <c r="K38" i="43"/>
  <c r="K64" i="43" s="1"/>
  <c r="J38" i="43"/>
  <c r="I38" i="43"/>
  <c r="H38" i="43"/>
  <c r="H64" i="43" s="1"/>
  <c r="G38" i="43"/>
  <c r="G64" i="43" s="1"/>
  <c r="F38" i="43"/>
  <c r="E38" i="43"/>
  <c r="D38" i="43"/>
  <c r="D64" i="43" s="1"/>
  <c r="C38" i="43"/>
  <c r="C64" i="43" s="1"/>
  <c r="Q37" i="43"/>
  <c r="Q36" i="43"/>
  <c r="Q35" i="43"/>
  <c r="Q34" i="43"/>
  <c r="Q33" i="43"/>
  <c r="Q32" i="43"/>
  <c r="Q31" i="43"/>
  <c r="Q30" i="43"/>
  <c r="Q29" i="43"/>
  <c r="Q28" i="43"/>
  <c r="Q27" i="43"/>
  <c r="Q38" i="43" s="1"/>
  <c r="Q20" i="43"/>
  <c r="P20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Q19" i="43"/>
  <c r="Q18" i="43"/>
  <c r="Q17" i="43"/>
  <c r="Q16" i="43"/>
  <c r="Q15" i="43"/>
  <c r="Q14" i="43"/>
  <c r="G104" i="40"/>
  <c r="F104" i="40"/>
  <c r="E104" i="40"/>
  <c r="C15" i="40" s="1"/>
  <c r="D104" i="40"/>
  <c r="H98" i="40"/>
  <c r="G98" i="40"/>
  <c r="F98" i="40"/>
  <c r="E98" i="40"/>
  <c r="D98" i="40"/>
  <c r="H91" i="40"/>
  <c r="G91" i="40"/>
  <c r="F91" i="40"/>
  <c r="E91" i="40"/>
  <c r="D91" i="40"/>
  <c r="H84" i="40"/>
  <c r="G84" i="40"/>
  <c r="F84" i="40"/>
  <c r="E84" i="40"/>
  <c r="D84" i="40"/>
  <c r="H77" i="40"/>
  <c r="G77" i="40"/>
  <c r="F77" i="40"/>
  <c r="E77" i="40"/>
  <c r="D77" i="40"/>
  <c r="H69" i="40"/>
  <c r="G69" i="40"/>
  <c r="F69" i="40"/>
  <c r="E69" i="40"/>
  <c r="D69" i="40"/>
  <c r="H61" i="40"/>
  <c r="G61" i="40"/>
  <c r="F61" i="40"/>
  <c r="E61" i="40"/>
  <c r="D61" i="40"/>
  <c r="H53" i="40"/>
  <c r="G53" i="40"/>
  <c r="F53" i="40"/>
  <c r="E53" i="40"/>
  <c r="D53" i="40"/>
  <c r="H45" i="40"/>
  <c r="G45" i="40"/>
  <c r="F45" i="40"/>
  <c r="E45" i="40"/>
  <c r="D45" i="40"/>
  <c r="H34" i="40"/>
  <c r="G34" i="40"/>
  <c r="F34" i="40"/>
  <c r="D16" i="40" s="1"/>
  <c r="E16" i="40" s="1"/>
  <c r="E34" i="40"/>
  <c r="D34" i="40"/>
  <c r="E18" i="40"/>
  <c r="D17" i="40"/>
  <c r="E17" i="40" s="1"/>
  <c r="C16" i="40"/>
  <c r="D15" i="40"/>
  <c r="E15" i="40" s="1"/>
  <c r="D14" i="40"/>
  <c r="E14" i="40" s="1"/>
  <c r="C14" i="40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Q51" i="37" s="1"/>
  <c r="Q50" i="37"/>
  <c r="Q49" i="37"/>
  <c r="Q48" i="37"/>
  <c r="Q47" i="37"/>
  <c r="Q46" i="37"/>
  <c r="Q45" i="37"/>
  <c r="Q44" i="37"/>
  <c r="Q43" i="37"/>
  <c r="Q42" i="37"/>
  <c r="Q41" i="37"/>
  <c r="Q40" i="37"/>
  <c r="Q39" i="37"/>
  <c r="Q38" i="37"/>
  <c r="Q37" i="37"/>
  <c r="Q36" i="37"/>
  <c r="Q35" i="37"/>
  <c r="Q34" i="37"/>
  <c r="Q33" i="37"/>
  <c r="Q32" i="37"/>
  <c r="Q31" i="37"/>
  <c r="Q30" i="37"/>
  <c r="Q29" i="37"/>
  <c r="Q28" i="37"/>
  <c r="P26" i="37"/>
  <c r="P52" i="37" s="1"/>
  <c r="O26" i="37"/>
  <c r="O52" i="37" s="1"/>
  <c r="N26" i="37"/>
  <c r="N52" i="37" s="1"/>
  <c r="M26" i="37"/>
  <c r="M52" i="37" s="1"/>
  <c r="L26" i="37"/>
  <c r="L52" i="37" s="1"/>
  <c r="K26" i="37"/>
  <c r="K52" i="37" s="1"/>
  <c r="J26" i="37"/>
  <c r="J52" i="37" s="1"/>
  <c r="I26" i="37"/>
  <c r="I52" i="37" s="1"/>
  <c r="H26" i="37"/>
  <c r="H52" i="37" s="1"/>
  <c r="G26" i="37"/>
  <c r="G52" i="37" s="1"/>
  <c r="F26" i="37"/>
  <c r="F52" i="37" s="1"/>
  <c r="E26" i="37"/>
  <c r="E52" i="37" s="1"/>
  <c r="D26" i="37"/>
  <c r="D52" i="37" s="1"/>
  <c r="C26" i="37"/>
  <c r="C52" i="37" s="1"/>
  <c r="Q25" i="37"/>
  <c r="Q24" i="37"/>
  <c r="Q23" i="37"/>
  <c r="Q22" i="37"/>
  <c r="Q21" i="37"/>
  <c r="Q20" i="37"/>
  <c r="Q19" i="37"/>
  <c r="Q18" i="37"/>
  <c r="Q17" i="37"/>
  <c r="Q16" i="37"/>
  <c r="Q15" i="37"/>
  <c r="P52" i="36"/>
  <c r="Q52" i="36" s="1"/>
  <c r="L52" i="36"/>
  <c r="H52" i="36"/>
  <c r="D52" i="36"/>
  <c r="P51" i="36"/>
  <c r="Q51" i="36" s="1"/>
  <c r="O51" i="36"/>
  <c r="N51" i="36"/>
  <c r="M51" i="36"/>
  <c r="L51" i="36"/>
  <c r="K51" i="36"/>
  <c r="J51" i="36"/>
  <c r="I51" i="36"/>
  <c r="H51" i="36"/>
  <c r="G51" i="36"/>
  <c r="F51" i="36"/>
  <c r="E51" i="36"/>
  <c r="D51" i="36"/>
  <c r="C51" i="36"/>
  <c r="Q50" i="36"/>
  <c r="Q49" i="36"/>
  <c r="Q48" i="36"/>
  <c r="Q47" i="36"/>
  <c r="Q46" i="36"/>
  <c r="K46" i="36"/>
  <c r="Q45" i="36"/>
  <c r="Q44" i="36"/>
  <c r="Q43" i="36"/>
  <c r="K43" i="36"/>
  <c r="Q42" i="36"/>
  <c r="Q41" i="36"/>
  <c r="Q40" i="36"/>
  <c r="Q39" i="36"/>
  <c r="K39" i="36"/>
  <c r="Q38" i="36"/>
  <c r="Q37" i="36"/>
  <c r="Q36" i="36"/>
  <c r="Q35" i="36"/>
  <c r="Q34" i="36"/>
  <c r="Q33" i="36"/>
  <c r="Q32" i="36"/>
  <c r="K32" i="36"/>
  <c r="Q31" i="36"/>
  <c r="Q30" i="36"/>
  <c r="Q29" i="36"/>
  <c r="Q28" i="36"/>
  <c r="Q26" i="36"/>
  <c r="P26" i="36"/>
  <c r="O26" i="36"/>
  <c r="O52" i="36" s="1"/>
  <c r="N26" i="36"/>
  <c r="N52" i="36" s="1"/>
  <c r="M26" i="36"/>
  <c r="M52" i="36" s="1"/>
  <c r="L26" i="36"/>
  <c r="K26" i="36"/>
  <c r="K52" i="36" s="1"/>
  <c r="J26" i="36"/>
  <c r="J52" i="36" s="1"/>
  <c r="I26" i="36"/>
  <c r="I52" i="36" s="1"/>
  <c r="H26" i="36"/>
  <c r="G26" i="36"/>
  <c r="G52" i="36" s="1"/>
  <c r="F26" i="36"/>
  <c r="F52" i="36" s="1"/>
  <c r="E26" i="36"/>
  <c r="E52" i="36" s="1"/>
  <c r="D26" i="36"/>
  <c r="C26" i="36"/>
  <c r="C52" i="36" s="1"/>
  <c r="Q25" i="36"/>
  <c r="Q24" i="36"/>
  <c r="Q23" i="36"/>
  <c r="Q22" i="36"/>
  <c r="Q21" i="36"/>
  <c r="Q20" i="36"/>
  <c r="Q19" i="36"/>
  <c r="Q18" i="36"/>
  <c r="Q17" i="36"/>
  <c r="Q16" i="36"/>
  <c r="Q15" i="36"/>
  <c r="P51" i="34"/>
  <c r="Q51" i="34" s="1"/>
  <c r="O51" i="34"/>
  <c r="N51" i="34"/>
  <c r="M51" i="34"/>
  <c r="L51" i="34"/>
  <c r="J51" i="34"/>
  <c r="I51" i="34"/>
  <c r="H51" i="34"/>
  <c r="G51" i="34"/>
  <c r="F51" i="34"/>
  <c r="E51" i="34"/>
  <c r="D51" i="34"/>
  <c r="C51" i="34"/>
  <c r="Q50" i="34"/>
  <c r="K50" i="34"/>
  <c r="Q49" i="34"/>
  <c r="Q48" i="34"/>
  <c r="K48" i="34"/>
  <c r="Q47" i="34"/>
  <c r="Q46" i="34"/>
  <c r="K46" i="34"/>
  <c r="Q45" i="34"/>
  <c r="Q44" i="34"/>
  <c r="K44" i="34"/>
  <c r="Q43" i="34"/>
  <c r="K43" i="34"/>
  <c r="Q42" i="34"/>
  <c r="Q41" i="34"/>
  <c r="Q40" i="34"/>
  <c r="Q39" i="34"/>
  <c r="K39" i="34"/>
  <c r="Q38" i="34"/>
  <c r="Q37" i="34"/>
  <c r="Q36" i="34"/>
  <c r="K36" i="34"/>
  <c r="Q35" i="34"/>
  <c r="Q34" i="34"/>
  <c r="Q33" i="34"/>
  <c r="K33" i="34"/>
  <c r="Q32" i="34"/>
  <c r="Q31" i="34"/>
  <c r="K31" i="34"/>
  <c r="Q30" i="34"/>
  <c r="K30" i="34"/>
  <c r="Q29" i="34"/>
  <c r="K29" i="34"/>
  <c r="K51" i="34" s="1"/>
  <c r="Q28" i="34"/>
  <c r="P26" i="34"/>
  <c r="O26" i="34"/>
  <c r="N26" i="34"/>
  <c r="N52" i="34" s="1"/>
  <c r="M26" i="34"/>
  <c r="M52" i="34" s="1"/>
  <c r="L26" i="34"/>
  <c r="L52" i="34" s="1"/>
  <c r="J26" i="34"/>
  <c r="J52" i="34" s="1"/>
  <c r="I26" i="34"/>
  <c r="I52" i="34" s="1"/>
  <c r="H26" i="34"/>
  <c r="H52" i="34" s="1"/>
  <c r="G26" i="34"/>
  <c r="G52" i="34" s="1"/>
  <c r="F26" i="34"/>
  <c r="F52" i="34" s="1"/>
  <c r="E26" i="34"/>
  <c r="E52" i="34" s="1"/>
  <c r="D26" i="34"/>
  <c r="D52" i="34" s="1"/>
  <c r="C26" i="34"/>
  <c r="C52" i="34" s="1"/>
  <c r="Q25" i="34"/>
  <c r="Q24" i="34"/>
  <c r="Q23" i="34"/>
  <c r="Q22" i="34"/>
  <c r="Q21" i="34"/>
  <c r="K21" i="34"/>
  <c r="Q20" i="34"/>
  <c r="Q19" i="34"/>
  <c r="Q18" i="34"/>
  <c r="Q17" i="34"/>
  <c r="Q16" i="34"/>
  <c r="K16" i="34"/>
  <c r="K26" i="34" s="1"/>
  <c r="K52" i="34" s="1"/>
  <c r="Q15" i="34"/>
  <c r="O52" i="31"/>
  <c r="G52" i="31"/>
  <c r="C52" i="31"/>
  <c r="Q51" i="31"/>
  <c r="P51" i="31"/>
  <c r="O51" i="31"/>
  <c r="N51" i="31"/>
  <c r="M51" i="31"/>
  <c r="L51" i="31"/>
  <c r="J51" i="31"/>
  <c r="I51" i="31"/>
  <c r="H51" i="31"/>
  <c r="G51" i="31"/>
  <c r="F51" i="31"/>
  <c r="E51" i="31"/>
  <c r="D51" i="31"/>
  <c r="C51" i="31"/>
  <c r="Q50" i="31"/>
  <c r="K50" i="31"/>
  <c r="Q49" i="31"/>
  <c r="Q48" i="31"/>
  <c r="K48" i="31"/>
  <c r="Q47" i="31"/>
  <c r="Q46" i="31"/>
  <c r="Q45" i="31"/>
  <c r="Q44" i="31"/>
  <c r="Q43" i="31"/>
  <c r="K43" i="31"/>
  <c r="Q42" i="31"/>
  <c r="Q41" i="31"/>
  <c r="Q40" i="31"/>
  <c r="Q39" i="31"/>
  <c r="Q38" i="31"/>
  <c r="Q37" i="31"/>
  <c r="Q36" i="31"/>
  <c r="Q35" i="31"/>
  <c r="Q34" i="31"/>
  <c r="Q33" i="31"/>
  <c r="Q32" i="31"/>
  <c r="Q31" i="31"/>
  <c r="Q30" i="31"/>
  <c r="K30" i="31"/>
  <c r="K51" i="31" s="1"/>
  <c r="Q29" i="31"/>
  <c r="Q28" i="31"/>
  <c r="P26" i="31"/>
  <c r="O26" i="31"/>
  <c r="N26" i="31"/>
  <c r="N52" i="31" s="1"/>
  <c r="M26" i="31"/>
  <c r="M52" i="31" s="1"/>
  <c r="L26" i="31"/>
  <c r="L52" i="31" s="1"/>
  <c r="J26" i="31"/>
  <c r="J52" i="31" s="1"/>
  <c r="I26" i="31"/>
  <c r="I52" i="31" s="1"/>
  <c r="H26" i="31"/>
  <c r="H52" i="31" s="1"/>
  <c r="G26" i="31"/>
  <c r="F26" i="31"/>
  <c r="F52" i="31" s="1"/>
  <c r="E26" i="31"/>
  <c r="E52" i="31" s="1"/>
  <c r="D26" i="31"/>
  <c r="D52" i="31" s="1"/>
  <c r="C26" i="31"/>
  <c r="Q25" i="31"/>
  <c r="Q24" i="31"/>
  <c r="Q23" i="31"/>
  <c r="Q22" i="31"/>
  <c r="K22" i="31"/>
  <c r="Q21" i="31"/>
  <c r="Q20" i="31"/>
  <c r="Q19" i="31"/>
  <c r="Q18" i="31"/>
  <c r="Q17" i="31"/>
  <c r="Q16" i="31"/>
  <c r="K16" i="31"/>
  <c r="Q15" i="31"/>
  <c r="P52" i="29"/>
  <c r="Q52" i="29" s="1"/>
  <c r="N52" i="29"/>
  <c r="L52" i="29"/>
  <c r="J52" i="29"/>
  <c r="H52" i="29"/>
  <c r="F52" i="29"/>
  <c r="D52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Q50" i="29"/>
  <c r="Q49" i="29"/>
  <c r="Q48" i="29"/>
  <c r="Q47" i="29"/>
  <c r="Q46" i="29"/>
  <c r="Q45" i="29"/>
  <c r="Q44" i="29"/>
  <c r="Q43" i="29"/>
  <c r="Q42" i="29"/>
  <c r="Q41" i="29"/>
  <c r="Q40" i="29"/>
  <c r="Q39" i="29"/>
  <c r="Q38" i="29"/>
  <c r="Q37" i="29"/>
  <c r="Q36" i="29"/>
  <c r="Q35" i="29"/>
  <c r="Q34" i="29"/>
  <c r="Q33" i="29"/>
  <c r="Q32" i="29"/>
  <c r="Q31" i="29"/>
  <c r="Q30" i="29"/>
  <c r="Q29" i="29"/>
  <c r="Q28" i="29"/>
  <c r="P26" i="29"/>
  <c r="O26" i="29"/>
  <c r="O52" i="29" s="1"/>
  <c r="N26" i="29"/>
  <c r="M26" i="29"/>
  <c r="L26" i="29"/>
  <c r="K26" i="29"/>
  <c r="K52" i="29" s="1"/>
  <c r="J26" i="29"/>
  <c r="I26" i="29"/>
  <c r="H26" i="29"/>
  <c r="G26" i="29"/>
  <c r="G52" i="29" s="1"/>
  <c r="F26" i="29"/>
  <c r="E26" i="29"/>
  <c r="D26" i="29"/>
  <c r="C26" i="29"/>
  <c r="C52" i="29" s="1"/>
  <c r="Q25" i="29"/>
  <c r="Q24" i="29"/>
  <c r="Q23" i="29"/>
  <c r="Q22" i="29"/>
  <c r="Q21" i="29"/>
  <c r="Q20" i="29"/>
  <c r="Q19" i="29"/>
  <c r="Q18" i="29"/>
  <c r="Q17" i="29"/>
  <c r="Q16" i="29"/>
  <c r="Q15" i="29"/>
  <c r="AJ52" i="19"/>
  <c r="AL52" i="19" s="1"/>
  <c r="AH52" i="19"/>
  <c r="R52" i="19"/>
  <c r="T52" i="19" s="1"/>
  <c r="J52" i="19"/>
  <c r="AQ51" i="19"/>
  <c r="AP51" i="19"/>
  <c r="AP52" i="19" s="1"/>
  <c r="AN51" i="19"/>
  <c r="AM51" i="19"/>
  <c r="AL51" i="19"/>
  <c r="AK51" i="19"/>
  <c r="AJ51" i="19"/>
  <c r="AH51" i="19"/>
  <c r="AI51" i="19" s="1"/>
  <c r="AG51" i="19"/>
  <c r="AE51" i="19"/>
  <c r="AD51" i="19"/>
  <c r="AF51" i="19" s="1"/>
  <c r="AB51" i="19"/>
  <c r="AB52" i="19" s="1"/>
  <c r="AA51" i="19"/>
  <c r="Y51" i="19"/>
  <c r="X51" i="19"/>
  <c r="Z51" i="19" s="1"/>
  <c r="W51" i="19"/>
  <c r="V51" i="19"/>
  <c r="U51" i="19"/>
  <c r="T51" i="19"/>
  <c r="S51" i="19"/>
  <c r="R51" i="19"/>
  <c r="P51" i="19"/>
  <c r="O51" i="19"/>
  <c r="Q51" i="19" s="1"/>
  <c r="M51" i="19"/>
  <c r="L51" i="19"/>
  <c r="N51" i="19" s="1"/>
  <c r="K51" i="19"/>
  <c r="J51" i="19"/>
  <c r="I51" i="19"/>
  <c r="G51" i="19"/>
  <c r="H51" i="19" s="1"/>
  <c r="F51" i="19"/>
  <c r="D51" i="19"/>
  <c r="C51" i="19"/>
  <c r="E51" i="19" s="1"/>
  <c r="AR50" i="19"/>
  <c r="AO50" i="19"/>
  <c r="AL50" i="19"/>
  <c r="AI50" i="19"/>
  <c r="AF50" i="19"/>
  <c r="AC50" i="19"/>
  <c r="Z50" i="19"/>
  <c r="W50" i="19"/>
  <c r="T50" i="19"/>
  <c r="Q50" i="19"/>
  <c r="N50" i="19"/>
  <c r="K50" i="19"/>
  <c r="H50" i="19"/>
  <c r="E50" i="19"/>
  <c r="AR49" i="19"/>
  <c r="AO49" i="19"/>
  <c r="AL49" i="19"/>
  <c r="AI49" i="19"/>
  <c r="AF49" i="19"/>
  <c r="AC49" i="19"/>
  <c r="Z49" i="19"/>
  <c r="W49" i="19"/>
  <c r="T49" i="19"/>
  <c r="Q49" i="19"/>
  <c r="N49" i="19"/>
  <c r="K49" i="19"/>
  <c r="H49" i="19"/>
  <c r="E49" i="19"/>
  <c r="AR48" i="19"/>
  <c r="AO48" i="19"/>
  <c r="AL48" i="19"/>
  <c r="AI48" i="19"/>
  <c r="AF48" i="19"/>
  <c r="AC48" i="19"/>
  <c r="Z48" i="19"/>
  <c r="W48" i="19"/>
  <c r="T48" i="19"/>
  <c r="Q48" i="19"/>
  <c r="N48" i="19"/>
  <c r="K48" i="19"/>
  <c r="H48" i="19"/>
  <c r="E48" i="19"/>
  <c r="AR47" i="19"/>
  <c r="AO47" i="19"/>
  <c r="AL47" i="19"/>
  <c r="AI47" i="19"/>
  <c r="AF47" i="19"/>
  <c r="AC47" i="19"/>
  <c r="Z47" i="19"/>
  <c r="W47" i="19"/>
  <c r="T47" i="19"/>
  <c r="Q47" i="19"/>
  <c r="N47" i="19"/>
  <c r="K47" i="19"/>
  <c r="H47" i="19"/>
  <c r="E47" i="19"/>
  <c r="AR46" i="19"/>
  <c r="AO46" i="19"/>
  <c r="AL46" i="19"/>
  <c r="AI46" i="19"/>
  <c r="AF46" i="19"/>
  <c r="AC46" i="19"/>
  <c r="Z46" i="19"/>
  <c r="W46" i="19"/>
  <c r="T46" i="19"/>
  <c r="Q46" i="19"/>
  <c r="N46" i="19"/>
  <c r="K46" i="19"/>
  <c r="H46" i="19"/>
  <c r="E46" i="19"/>
  <c r="AR45" i="19"/>
  <c r="AO45" i="19"/>
  <c r="AL45" i="19"/>
  <c r="AI45" i="19"/>
  <c r="AF45" i="19"/>
  <c r="AC45" i="19"/>
  <c r="Z45" i="19"/>
  <c r="W45" i="19"/>
  <c r="T45" i="19"/>
  <c r="Q45" i="19"/>
  <c r="N45" i="19"/>
  <c r="K45" i="19"/>
  <c r="H45" i="19"/>
  <c r="E45" i="19"/>
  <c r="AR44" i="19"/>
  <c r="AO44" i="19"/>
  <c r="AL44" i="19"/>
  <c r="AI44" i="19"/>
  <c r="AF44" i="19"/>
  <c r="AC44" i="19"/>
  <c r="Z44" i="19"/>
  <c r="W44" i="19"/>
  <c r="T44" i="19"/>
  <c r="Q44" i="19"/>
  <c r="N44" i="19"/>
  <c r="K44" i="19"/>
  <c r="H44" i="19"/>
  <c r="E44" i="19"/>
  <c r="AR43" i="19"/>
  <c r="AO43" i="19"/>
  <c r="AL43" i="19"/>
  <c r="AI43" i="19"/>
  <c r="AF43" i="19"/>
  <c r="AC43" i="19"/>
  <c r="Z43" i="19"/>
  <c r="W43" i="19"/>
  <c r="T43" i="19"/>
  <c r="Q43" i="19"/>
  <c r="N43" i="19"/>
  <c r="K43" i="19"/>
  <c r="H43" i="19"/>
  <c r="E43" i="19"/>
  <c r="AR42" i="19"/>
  <c r="AO42" i="19"/>
  <c r="AL42" i="19"/>
  <c r="AI42" i="19"/>
  <c r="AF42" i="19"/>
  <c r="AC42" i="19"/>
  <c r="Z42" i="19"/>
  <c r="W42" i="19"/>
  <c r="T42" i="19"/>
  <c r="Q42" i="19"/>
  <c r="N42" i="19"/>
  <c r="K42" i="19"/>
  <c r="H42" i="19"/>
  <c r="E42" i="19"/>
  <c r="AR41" i="19"/>
  <c r="AO41" i="19"/>
  <c r="AL41" i="19"/>
  <c r="AI41" i="19"/>
  <c r="AF41" i="19"/>
  <c r="AC41" i="19"/>
  <c r="Z41" i="19"/>
  <c r="W41" i="19"/>
  <c r="T41" i="19"/>
  <c r="Q41" i="19"/>
  <c r="N41" i="19"/>
  <c r="K41" i="19"/>
  <c r="H41" i="19"/>
  <c r="E41" i="19"/>
  <c r="AR40" i="19"/>
  <c r="AO40" i="19"/>
  <c r="AL40" i="19"/>
  <c r="AI40" i="19"/>
  <c r="AF40" i="19"/>
  <c r="AC40" i="19"/>
  <c r="Z40" i="19"/>
  <c r="W40" i="19"/>
  <c r="T40" i="19"/>
  <c r="Q40" i="19"/>
  <c r="N40" i="19"/>
  <c r="K40" i="19"/>
  <c r="H40" i="19"/>
  <c r="E40" i="19"/>
  <c r="AR39" i="19"/>
  <c r="AO39" i="19"/>
  <c r="AL39" i="19"/>
  <c r="AI39" i="19"/>
  <c r="AF39" i="19"/>
  <c r="AC39" i="19"/>
  <c r="AR38" i="19"/>
  <c r="AO38" i="19"/>
  <c r="AL38" i="19"/>
  <c r="AI38" i="19"/>
  <c r="AF38" i="19"/>
  <c r="AC38" i="19"/>
  <c r="Z38" i="19"/>
  <c r="W38" i="19"/>
  <c r="T38" i="19"/>
  <c r="Q38" i="19"/>
  <c r="N38" i="19"/>
  <c r="K38" i="19"/>
  <c r="H38" i="19"/>
  <c r="E38" i="19"/>
  <c r="AR37" i="19"/>
  <c r="AO37" i="19"/>
  <c r="AL37" i="19"/>
  <c r="AI37" i="19"/>
  <c r="AF37" i="19"/>
  <c r="AC37" i="19"/>
  <c r="Z37" i="19"/>
  <c r="W37" i="19"/>
  <c r="T37" i="19"/>
  <c r="Q37" i="19"/>
  <c r="N37" i="19"/>
  <c r="K37" i="19"/>
  <c r="H37" i="19"/>
  <c r="E37" i="19"/>
  <c r="AR36" i="19"/>
  <c r="AO36" i="19"/>
  <c r="AL36" i="19"/>
  <c r="AI36" i="19"/>
  <c r="AF36" i="19"/>
  <c r="AC36" i="19"/>
  <c r="Z36" i="19"/>
  <c r="W36" i="19"/>
  <c r="T36" i="19"/>
  <c r="Q36" i="19"/>
  <c r="N36" i="19"/>
  <c r="K36" i="19"/>
  <c r="H36" i="19"/>
  <c r="E36" i="19"/>
  <c r="AR35" i="19"/>
  <c r="AO35" i="19"/>
  <c r="AL35" i="19"/>
  <c r="AI35" i="19"/>
  <c r="AF35" i="19"/>
  <c r="AC35" i="19"/>
  <c r="Z35" i="19"/>
  <c r="W35" i="19"/>
  <c r="T35" i="19"/>
  <c r="Q35" i="19"/>
  <c r="N35" i="19"/>
  <c r="K35" i="19"/>
  <c r="H35" i="19"/>
  <c r="E35" i="19"/>
  <c r="AR34" i="19"/>
  <c r="AO34" i="19"/>
  <c r="AL34" i="19"/>
  <c r="AI34" i="19"/>
  <c r="AF34" i="19"/>
  <c r="AC34" i="19"/>
  <c r="Z34" i="19"/>
  <c r="W34" i="19"/>
  <c r="T34" i="19"/>
  <c r="Q34" i="19"/>
  <c r="N34" i="19"/>
  <c r="K34" i="19"/>
  <c r="H34" i="19"/>
  <c r="E34" i="19"/>
  <c r="AR33" i="19"/>
  <c r="AO33" i="19"/>
  <c r="AL33" i="19"/>
  <c r="AI33" i="19"/>
  <c r="AF33" i="19"/>
  <c r="AC33" i="19"/>
  <c r="Z33" i="19"/>
  <c r="W33" i="19"/>
  <c r="T33" i="19"/>
  <c r="Q33" i="19"/>
  <c r="N33" i="19"/>
  <c r="K33" i="19"/>
  <c r="H33" i="19"/>
  <c r="E33" i="19"/>
  <c r="AR32" i="19"/>
  <c r="AO32" i="19"/>
  <c r="AL32" i="19"/>
  <c r="AI32" i="19"/>
  <c r="AF32" i="19"/>
  <c r="AC32" i="19"/>
  <c r="Z32" i="19"/>
  <c r="W32" i="19"/>
  <c r="T32" i="19"/>
  <c r="Q32" i="19"/>
  <c r="N32" i="19"/>
  <c r="K32" i="19"/>
  <c r="H32" i="19"/>
  <c r="E32" i="19"/>
  <c r="AR31" i="19"/>
  <c r="AO31" i="19"/>
  <c r="AL31" i="19"/>
  <c r="AI31" i="19"/>
  <c r="AF31" i="19"/>
  <c r="AC31" i="19"/>
  <c r="Z31" i="19"/>
  <c r="W31" i="19"/>
  <c r="T31" i="19"/>
  <c r="Q31" i="19"/>
  <c r="N31" i="19"/>
  <c r="K31" i="19"/>
  <c r="H31" i="19"/>
  <c r="E31" i="19"/>
  <c r="AR30" i="19"/>
  <c r="AO30" i="19"/>
  <c r="AL30" i="19"/>
  <c r="AI30" i="19"/>
  <c r="AF30" i="19"/>
  <c r="AC30" i="19"/>
  <c r="Z30" i="19"/>
  <c r="W30" i="19"/>
  <c r="T30" i="19"/>
  <c r="Q30" i="19"/>
  <c r="N30" i="19"/>
  <c r="K30" i="19"/>
  <c r="H30" i="19"/>
  <c r="E30" i="19"/>
  <c r="AR29" i="19"/>
  <c r="AO29" i="19"/>
  <c r="AL29" i="19"/>
  <c r="AI29" i="19"/>
  <c r="AF29" i="19"/>
  <c r="AC29" i="19"/>
  <c r="Z29" i="19"/>
  <c r="W29" i="19"/>
  <c r="T29" i="19"/>
  <c r="Q29" i="19"/>
  <c r="N29" i="19"/>
  <c r="K29" i="19"/>
  <c r="H29" i="19"/>
  <c r="E29" i="19"/>
  <c r="AR28" i="19"/>
  <c r="AO28" i="19"/>
  <c r="AI28" i="19"/>
  <c r="AF28" i="19"/>
  <c r="AC28" i="19"/>
  <c r="Z28" i="19"/>
  <c r="W28" i="19"/>
  <c r="T28" i="19"/>
  <c r="Q28" i="19"/>
  <c r="N28" i="19"/>
  <c r="K28" i="19"/>
  <c r="H28" i="19"/>
  <c r="E28" i="19"/>
  <c r="AQ26" i="19"/>
  <c r="AP26" i="19"/>
  <c r="AR26" i="19" s="1"/>
  <c r="AO26" i="19"/>
  <c r="AN26" i="19"/>
  <c r="AN52" i="19" s="1"/>
  <c r="AM26" i="19"/>
  <c r="AM52" i="19" s="1"/>
  <c r="AK26" i="19"/>
  <c r="AK52" i="19" s="1"/>
  <c r="AJ26" i="19"/>
  <c r="AH26" i="19"/>
  <c r="AG26" i="19"/>
  <c r="AG52" i="19" s="1"/>
  <c r="AI52" i="19" s="1"/>
  <c r="AE26" i="19"/>
  <c r="AE52" i="19" s="1"/>
  <c r="AD26" i="19"/>
  <c r="AF26" i="19" s="1"/>
  <c r="AC26" i="19"/>
  <c r="AB26" i="19"/>
  <c r="AA26" i="19"/>
  <c r="AA52" i="19" s="1"/>
  <c r="Y26" i="19"/>
  <c r="Y52" i="19" s="1"/>
  <c r="X26" i="19"/>
  <c r="X52" i="19" s="1"/>
  <c r="Z52" i="19" s="1"/>
  <c r="V26" i="19"/>
  <c r="V52" i="19" s="1"/>
  <c r="U26" i="19"/>
  <c r="U52" i="19" s="1"/>
  <c r="S26" i="19"/>
  <c r="S52" i="19" s="1"/>
  <c r="R26" i="19"/>
  <c r="T26" i="19" s="1"/>
  <c r="Q26" i="19"/>
  <c r="P26" i="19"/>
  <c r="P52" i="19" s="1"/>
  <c r="O26" i="19"/>
  <c r="M26" i="19"/>
  <c r="M52" i="19" s="1"/>
  <c r="L26" i="19"/>
  <c r="J26" i="19"/>
  <c r="I26" i="19"/>
  <c r="I52" i="19" s="1"/>
  <c r="K52" i="19" s="1"/>
  <c r="G26" i="19"/>
  <c r="F26" i="19"/>
  <c r="H26" i="19" s="1"/>
  <c r="E26" i="19"/>
  <c r="D26" i="19"/>
  <c r="D52" i="19" s="1"/>
  <c r="C26" i="19"/>
  <c r="AR25" i="19"/>
  <c r="AR24" i="19"/>
  <c r="AO24" i="19"/>
  <c r="AR23" i="19"/>
  <c r="AO23" i="19"/>
  <c r="AR22" i="19"/>
  <c r="AO22" i="19"/>
  <c r="AL22" i="19"/>
  <c r="AI22" i="19"/>
  <c r="AF22" i="19"/>
  <c r="AC22" i="19"/>
  <c r="Z22" i="19"/>
  <c r="W22" i="19"/>
  <c r="T22" i="19"/>
  <c r="Q22" i="19"/>
  <c r="N22" i="19"/>
  <c r="K22" i="19"/>
  <c r="H22" i="19"/>
  <c r="E22" i="19"/>
  <c r="AR21" i="19"/>
  <c r="AO21" i="19"/>
  <c r="AL21" i="19"/>
  <c r="AI21" i="19"/>
  <c r="AF21" i="19"/>
  <c r="AC21" i="19"/>
  <c r="Z21" i="19"/>
  <c r="W21" i="19"/>
  <c r="T21" i="19"/>
  <c r="Q21" i="19"/>
  <c r="N21" i="19"/>
  <c r="K21" i="19"/>
  <c r="H21" i="19"/>
  <c r="E21" i="19"/>
  <c r="AR20" i="19"/>
  <c r="AO20" i="19"/>
  <c r="AL20" i="19"/>
  <c r="AI20" i="19"/>
  <c r="AF20" i="19"/>
  <c r="AC20" i="19"/>
  <c r="AR19" i="19"/>
  <c r="AO19" i="19"/>
  <c r="AL19" i="19"/>
  <c r="AI19" i="19"/>
  <c r="AF19" i="19"/>
  <c r="AC19" i="19"/>
  <c r="K19" i="19"/>
  <c r="H19" i="19"/>
  <c r="E19" i="19"/>
  <c r="AR18" i="19"/>
  <c r="AO18" i="19"/>
  <c r="AL18" i="19"/>
  <c r="AI18" i="19"/>
  <c r="AF18" i="19"/>
  <c r="AC18" i="19"/>
  <c r="K18" i="19"/>
  <c r="H18" i="19"/>
  <c r="E18" i="19"/>
  <c r="AR17" i="19"/>
  <c r="AO17" i="19"/>
  <c r="AL17" i="19"/>
  <c r="AI17" i="19"/>
  <c r="AF17" i="19"/>
  <c r="AC17" i="19"/>
  <c r="Z17" i="19"/>
  <c r="W17" i="19"/>
  <c r="T17" i="19"/>
  <c r="Q17" i="19"/>
  <c r="N17" i="19"/>
  <c r="K17" i="19"/>
  <c r="H17" i="19"/>
  <c r="E17" i="19"/>
  <c r="AR16" i="19"/>
  <c r="AO16" i="19"/>
  <c r="AL16" i="19"/>
  <c r="AI16" i="19"/>
  <c r="AF16" i="19"/>
  <c r="AC16" i="19"/>
  <c r="Z16" i="19"/>
  <c r="W16" i="19"/>
  <c r="T16" i="19"/>
  <c r="Q16" i="19"/>
  <c r="N16" i="19"/>
  <c r="K16" i="19"/>
  <c r="H16" i="19"/>
  <c r="E16" i="19"/>
  <c r="AR15" i="19"/>
  <c r="G42" i="28"/>
  <c r="G41" i="28"/>
  <c r="G40" i="28"/>
  <c r="G39" i="28"/>
  <c r="G38" i="28"/>
  <c r="G37" i="28"/>
  <c r="G36" i="28"/>
  <c r="G35" i="28"/>
  <c r="G33" i="28"/>
  <c r="G32" i="28"/>
  <c r="G31" i="28"/>
  <c r="G30" i="28"/>
  <c r="G29" i="28"/>
  <c r="G28" i="28"/>
  <c r="G27" i="28"/>
  <c r="G26" i="28"/>
  <c r="C25" i="28"/>
  <c r="C43" i="28" s="1"/>
  <c r="J23" i="28"/>
  <c r="I23" i="28"/>
  <c r="H23" i="28"/>
  <c r="G23" i="28"/>
  <c r="F23" i="28"/>
  <c r="E23" i="28"/>
  <c r="D23" i="28"/>
  <c r="C23" i="28"/>
  <c r="G22" i="28"/>
  <c r="G21" i="28"/>
  <c r="G20" i="28"/>
  <c r="G16" i="28"/>
  <c r="G15" i="28"/>
  <c r="J43" i="27"/>
  <c r="F43" i="27"/>
  <c r="E43" i="27"/>
  <c r="G43" i="27" s="1"/>
  <c r="I42" i="27"/>
  <c r="G42" i="27"/>
  <c r="D42" i="27"/>
  <c r="G41" i="27"/>
  <c r="I40" i="27"/>
  <c r="G40" i="27"/>
  <c r="D40" i="27"/>
  <c r="D43" i="27" s="1"/>
  <c r="I39" i="27"/>
  <c r="H39" i="27"/>
  <c r="G39" i="27"/>
  <c r="G38" i="27"/>
  <c r="I37" i="27"/>
  <c r="G37" i="27"/>
  <c r="I36" i="27"/>
  <c r="H36" i="27"/>
  <c r="H43" i="27" s="1"/>
  <c r="H44" i="27" s="1"/>
  <c r="G36" i="27"/>
  <c r="D36" i="27"/>
  <c r="G35" i="27"/>
  <c r="G34" i="27"/>
  <c r="I33" i="27"/>
  <c r="H33" i="27"/>
  <c r="G33" i="27"/>
  <c r="G32" i="27"/>
  <c r="I31" i="27"/>
  <c r="G31" i="27"/>
  <c r="G30" i="27"/>
  <c r="I29" i="27"/>
  <c r="I43" i="27" s="1"/>
  <c r="G29" i="27"/>
  <c r="I28" i="27"/>
  <c r="H28" i="27"/>
  <c r="G28" i="27"/>
  <c r="I27" i="27"/>
  <c r="G27" i="27"/>
  <c r="D27" i="27"/>
  <c r="C27" i="27"/>
  <c r="C43" i="27" s="1"/>
  <c r="I26" i="27"/>
  <c r="G26" i="27"/>
  <c r="G25" i="27"/>
  <c r="J23" i="27"/>
  <c r="J44" i="27" s="1"/>
  <c r="H23" i="27"/>
  <c r="F23" i="27"/>
  <c r="F44" i="27" s="1"/>
  <c r="E23" i="27"/>
  <c r="G22" i="27"/>
  <c r="G21" i="27"/>
  <c r="D21" i="27"/>
  <c r="I20" i="27"/>
  <c r="G20" i="27"/>
  <c r="G19" i="27"/>
  <c r="G18" i="27"/>
  <c r="G17" i="27"/>
  <c r="G16" i="27"/>
  <c r="I15" i="27"/>
  <c r="I23" i="27" s="1"/>
  <c r="I44" i="27" s="1"/>
  <c r="G15" i="27"/>
  <c r="D15" i="27"/>
  <c r="D23" i="27" s="1"/>
  <c r="C15" i="27"/>
  <c r="C23" i="27" s="1"/>
  <c r="C44" i="27" s="1"/>
  <c r="J43" i="26"/>
  <c r="I43" i="26"/>
  <c r="H43" i="26"/>
  <c r="H44" i="26" s="1"/>
  <c r="G43" i="26"/>
  <c r="F43" i="26"/>
  <c r="E43" i="26"/>
  <c r="D43" i="26"/>
  <c r="D44" i="26" s="1"/>
  <c r="C43" i="26"/>
  <c r="C44" i="26" s="1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J23" i="26"/>
  <c r="J44" i="26" s="1"/>
  <c r="I23" i="26"/>
  <c r="I44" i="26" s="1"/>
  <c r="H23" i="26"/>
  <c r="F23" i="26"/>
  <c r="F44" i="26" s="1"/>
  <c r="E23" i="26"/>
  <c r="E44" i="26" s="1"/>
  <c r="D23" i="26"/>
  <c r="C23" i="26"/>
  <c r="G22" i="26"/>
  <c r="G21" i="26"/>
  <c r="G20" i="26"/>
  <c r="G19" i="26"/>
  <c r="G18" i="26"/>
  <c r="G17" i="26"/>
  <c r="G16" i="26"/>
  <c r="G15" i="26"/>
  <c r="J46" i="25"/>
  <c r="I46" i="25"/>
  <c r="I47" i="25" s="1"/>
  <c r="H46" i="25"/>
  <c r="H47" i="25" s="1"/>
  <c r="F46" i="25"/>
  <c r="E46" i="25"/>
  <c r="G46" i="25" s="1"/>
  <c r="D46" i="25"/>
  <c r="D47" i="25" s="1"/>
  <c r="C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J23" i="25"/>
  <c r="J47" i="25" s="1"/>
  <c r="I23" i="25"/>
  <c r="H23" i="25"/>
  <c r="F23" i="25"/>
  <c r="F47" i="25" s="1"/>
  <c r="E23" i="25"/>
  <c r="D23" i="25"/>
  <c r="C23" i="25"/>
  <c r="C47" i="25" s="1"/>
  <c r="G22" i="25"/>
  <c r="G21" i="25"/>
  <c r="G20" i="25"/>
  <c r="G19" i="25"/>
  <c r="G18" i="25"/>
  <c r="G17" i="25"/>
  <c r="G16" i="25"/>
  <c r="G15" i="25"/>
  <c r="J47" i="23"/>
  <c r="J48" i="23" s="1"/>
  <c r="I47" i="23"/>
  <c r="I48" i="23" s="1"/>
  <c r="H47" i="23"/>
  <c r="F47" i="23"/>
  <c r="G47" i="23" s="1"/>
  <c r="E47" i="23"/>
  <c r="E48" i="23" s="1"/>
  <c r="D47" i="23"/>
  <c r="C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J24" i="23"/>
  <c r="I24" i="23"/>
  <c r="H24" i="23"/>
  <c r="H48" i="23" s="1"/>
  <c r="G24" i="23"/>
  <c r="F24" i="23"/>
  <c r="E24" i="23"/>
  <c r="D24" i="23"/>
  <c r="D48" i="23" s="1"/>
  <c r="C24" i="23"/>
  <c r="C48" i="23" s="1"/>
  <c r="G23" i="23"/>
  <c r="G22" i="23"/>
  <c r="G21" i="23"/>
  <c r="G20" i="23"/>
  <c r="G19" i="23"/>
  <c r="G18" i="23"/>
  <c r="G17" i="23"/>
  <c r="G16" i="23"/>
  <c r="G15" i="23"/>
  <c r="J47" i="56"/>
  <c r="I47" i="56"/>
  <c r="H47" i="56"/>
  <c r="H48" i="56" s="1"/>
  <c r="F47" i="56"/>
  <c r="E47" i="56"/>
  <c r="G47" i="56" s="1"/>
  <c r="D47" i="56"/>
  <c r="D48" i="56" s="1"/>
  <c r="C47" i="56"/>
  <c r="C48" i="56" s="1"/>
  <c r="G46" i="56"/>
  <c r="G45" i="56"/>
  <c r="G44" i="56"/>
  <c r="G43" i="56"/>
  <c r="G42" i="56"/>
  <c r="G41" i="56"/>
  <c r="G40" i="56"/>
  <c r="G39" i="56"/>
  <c r="G38" i="56"/>
  <c r="G37" i="56"/>
  <c r="G36" i="56"/>
  <c r="G35" i="56"/>
  <c r="G34" i="56"/>
  <c r="G33" i="56"/>
  <c r="G32" i="56"/>
  <c r="G31" i="56"/>
  <c r="G30" i="56"/>
  <c r="G29" i="56"/>
  <c r="G28" i="56"/>
  <c r="G27" i="56"/>
  <c r="G26" i="56"/>
  <c r="J24" i="56"/>
  <c r="J48" i="56" s="1"/>
  <c r="I24" i="56"/>
  <c r="H24" i="56"/>
  <c r="F24" i="56"/>
  <c r="F48" i="56" s="1"/>
  <c r="E24" i="56"/>
  <c r="G24" i="56" s="1"/>
  <c r="D24" i="56"/>
  <c r="C24" i="56"/>
  <c r="G23" i="56"/>
  <c r="G22" i="56"/>
  <c r="G21" i="56"/>
  <c r="G20" i="56"/>
  <c r="G19" i="56"/>
  <c r="G18" i="56"/>
  <c r="G17" i="56"/>
  <c r="G16" i="56"/>
  <c r="G15" i="56"/>
  <c r="J51" i="60"/>
  <c r="J52" i="60" s="1"/>
  <c r="I51" i="60"/>
  <c r="H51" i="60"/>
  <c r="F51" i="60"/>
  <c r="F52" i="60" s="1"/>
  <c r="E51" i="60"/>
  <c r="D51" i="60"/>
  <c r="C51" i="60"/>
  <c r="C52" i="60" s="1"/>
  <c r="G50" i="60"/>
  <c r="G49" i="60"/>
  <c r="G48" i="60"/>
  <c r="G47" i="60"/>
  <c r="G46" i="60"/>
  <c r="G45" i="60"/>
  <c r="G44" i="60"/>
  <c r="G43" i="60"/>
  <c r="G42" i="60"/>
  <c r="G41" i="60"/>
  <c r="G40" i="60"/>
  <c r="G39" i="60"/>
  <c r="G38" i="60"/>
  <c r="G37" i="60"/>
  <c r="G36" i="60"/>
  <c r="G35" i="60"/>
  <c r="G34" i="60"/>
  <c r="G33" i="60"/>
  <c r="G32" i="60"/>
  <c r="G31" i="60"/>
  <c r="G30" i="60"/>
  <c r="G29" i="60"/>
  <c r="G28" i="60"/>
  <c r="J26" i="60"/>
  <c r="I26" i="60"/>
  <c r="I52" i="60" s="1"/>
  <c r="H26" i="60"/>
  <c r="H52" i="60" s="1"/>
  <c r="F26" i="60"/>
  <c r="E26" i="60"/>
  <c r="E52" i="60" s="1"/>
  <c r="D26" i="60"/>
  <c r="D52" i="60" s="1"/>
  <c r="C26" i="60"/>
  <c r="G25" i="60"/>
  <c r="G24" i="60"/>
  <c r="G23" i="60"/>
  <c r="G22" i="60"/>
  <c r="G21" i="60"/>
  <c r="G20" i="60"/>
  <c r="G19" i="60"/>
  <c r="G18" i="60"/>
  <c r="G17" i="60"/>
  <c r="G16" i="60"/>
  <c r="G15" i="60"/>
  <c r="P99" i="22"/>
  <c r="Q99" i="22" s="1"/>
  <c r="O99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Q98" i="22"/>
  <c r="Q97" i="22"/>
  <c r="P91" i="22"/>
  <c r="O91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P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Q77" i="22" s="1"/>
  <c r="Q76" i="22"/>
  <c r="Q75" i="22"/>
  <c r="Q74" i="22"/>
  <c r="Q73" i="22"/>
  <c r="Q72" i="22"/>
  <c r="Q71" i="22"/>
  <c r="Q70" i="22"/>
  <c r="Q69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Q62" i="22"/>
  <c r="Q61" i="22"/>
  <c r="Q60" i="22"/>
  <c r="Q59" i="22"/>
  <c r="Q58" i="22"/>
  <c r="Q57" i="22"/>
  <c r="Q56" i="22"/>
  <c r="Q55" i="22"/>
  <c r="P48" i="22"/>
  <c r="Q48" i="22" s="1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Q47" i="22"/>
  <c r="Q46" i="22"/>
  <c r="Q45" i="22"/>
  <c r="Q44" i="22"/>
  <c r="Q43" i="22"/>
  <c r="Q42" i="22"/>
  <c r="Q41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Q34" i="22" s="1"/>
  <c r="Q33" i="22"/>
  <c r="Q32" i="22"/>
  <c r="Q31" i="22"/>
  <c r="Q30" i="22"/>
  <c r="Q29" i="22"/>
  <c r="Q28" i="22"/>
  <c r="Q27" i="22"/>
  <c r="P21" i="22"/>
  <c r="Q21" i="22" s="1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Q20" i="22"/>
  <c r="Q19" i="22"/>
  <c r="Q18" i="22"/>
  <c r="Q17" i="22"/>
  <c r="Q16" i="22"/>
  <c r="Q15" i="22"/>
  <c r="Q14" i="22"/>
  <c r="D19" i="5"/>
  <c r="C19" i="5"/>
  <c r="O64" i="43" l="1"/>
  <c r="Q63" i="43"/>
  <c r="Q64" i="43" s="1"/>
  <c r="O52" i="34"/>
  <c r="I48" i="56"/>
  <c r="G48" i="23"/>
  <c r="C44" i="28"/>
  <c r="G52" i="60"/>
  <c r="G44" i="26"/>
  <c r="D44" i="27"/>
  <c r="F48" i="23"/>
  <c r="E47" i="25"/>
  <c r="G47" i="25" s="1"/>
  <c r="W52" i="19"/>
  <c r="G51" i="60"/>
  <c r="E48" i="56"/>
  <c r="G48" i="56" s="1"/>
  <c r="G23" i="27"/>
  <c r="D25" i="28"/>
  <c r="N26" i="19"/>
  <c r="AL26" i="19"/>
  <c r="F52" i="19"/>
  <c r="H52" i="19" s="1"/>
  <c r="L52" i="19"/>
  <c r="N52" i="19" s="1"/>
  <c r="Q52" i="37"/>
  <c r="G26" i="60"/>
  <c r="G23" i="26"/>
  <c r="C52" i="19"/>
  <c r="E52" i="19" s="1"/>
  <c r="G52" i="19"/>
  <c r="K26" i="19"/>
  <c r="O52" i="19"/>
  <c r="Q52" i="19" s="1"/>
  <c r="W26" i="19"/>
  <c r="AC52" i="19"/>
  <c r="AI26" i="19"/>
  <c r="AO52" i="19"/>
  <c r="AQ52" i="19"/>
  <c r="AR52" i="19" s="1"/>
  <c r="AO51" i="19"/>
  <c r="AR51" i="19"/>
  <c r="AD52" i="19"/>
  <c r="AF52" i="19" s="1"/>
  <c r="K26" i="31"/>
  <c r="K52" i="31" s="1"/>
  <c r="P52" i="31"/>
  <c r="Q52" i="31" s="1"/>
  <c r="Q26" i="31"/>
  <c r="Q26" i="34"/>
  <c r="G23" i="25"/>
  <c r="E44" i="27"/>
  <c r="G44" i="27" s="1"/>
  <c r="Z26" i="19"/>
  <c r="AC51" i="19"/>
  <c r="E52" i="29"/>
  <c r="I52" i="29"/>
  <c r="M52" i="29"/>
  <c r="Q26" i="29"/>
  <c r="Q26" i="37"/>
  <c r="D44" i="53"/>
  <c r="H44" i="53"/>
  <c r="L44" i="53"/>
  <c r="P44" i="53"/>
  <c r="F45" i="53"/>
  <c r="J45" i="53"/>
  <c r="N45" i="53"/>
  <c r="D46" i="53"/>
  <c r="H46" i="53"/>
  <c r="L46" i="53"/>
  <c r="P46" i="53"/>
  <c r="F47" i="53"/>
  <c r="J47" i="53"/>
  <c r="N47" i="53"/>
  <c r="D48" i="53"/>
  <c r="H48" i="53"/>
  <c r="L48" i="53"/>
  <c r="P48" i="53"/>
  <c r="F49" i="53"/>
  <c r="J49" i="53"/>
  <c r="N49" i="53"/>
  <c r="D50" i="53"/>
  <c r="H50" i="53"/>
  <c r="L50" i="53"/>
  <c r="P50" i="53"/>
  <c r="D52" i="53"/>
  <c r="H52" i="53"/>
  <c r="L52" i="53"/>
  <c r="E44" i="53"/>
  <c r="I44" i="53"/>
  <c r="M44" i="53"/>
  <c r="C45" i="53"/>
  <c r="G45" i="53"/>
  <c r="K45" i="53"/>
  <c r="O45" i="53"/>
  <c r="E46" i="53"/>
  <c r="I46" i="53"/>
  <c r="M46" i="53"/>
  <c r="C47" i="53"/>
  <c r="G47" i="53"/>
  <c r="K47" i="53"/>
  <c r="O47" i="53"/>
  <c r="E48" i="53"/>
  <c r="I48" i="53"/>
  <c r="M48" i="53"/>
  <c r="C49" i="53"/>
  <c r="G49" i="53"/>
  <c r="K49" i="53"/>
  <c r="O49" i="53"/>
  <c r="E50" i="53"/>
  <c r="I50" i="53"/>
  <c r="M50" i="53"/>
  <c r="E52" i="53"/>
  <c r="I52" i="53"/>
  <c r="M52" i="53"/>
  <c r="P52" i="34"/>
  <c r="Q52" i="34" s="1"/>
  <c r="D45" i="53"/>
  <c r="H45" i="53"/>
  <c r="L45" i="53"/>
  <c r="P45" i="53"/>
  <c r="D47" i="53"/>
  <c r="H47" i="53"/>
  <c r="L47" i="53"/>
  <c r="P47" i="53"/>
  <c r="D49" i="53"/>
  <c r="H49" i="53"/>
  <c r="L49" i="53"/>
  <c r="P49" i="53"/>
  <c r="E45" i="53"/>
  <c r="I45" i="53"/>
  <c r="M45" i="53"/>
  <c r="E47" i="53"/>
  <c r="I47" i="53"/>
  <c r="M47" i="53"/>
  <c r="E49" i="53"/>
  <c r="I49" i="53"/>
  <c r="M49" i="53"/>
  <c r="D43" i="28" l="1"/>
  <c r="D44" i="28" s="1"/>
  <c r="E25" i="28"/>
  <c r="P52" i="53"/>
  <c r="E43" i="28" l="1"/>
  <c r="F25" i="28"/>
  <c r="F43" i="28" l="1"/>
  <c r="F44" i="28" s="1"/>
  <c r="H25" i="28"/>
  <c r="E44" i="28"/>
  <c r="G25" i="28"/>
  <c r="G44" i="28" l="1"/>
  <c r="G43" i="28"/>
  <c r="H43" i="28"/>
  <c r="H44" i="28" s="1"/>
  <c r="I25" i="28"/>
  <c r="I43" i="28" s="1"/>
  <c r="I44" i="28" s="1"/>
  <c r="J25" i="28" l="1"/>
  <c r="J43" i="28" s="1"/>
  <c r="J44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13" authorId="0" shapeId="0" xr:uid="{00000000-0006-0000-0E00-000001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H13" authorId="0" shapeId="0" xr:uid="{00000000-0006-0000-0E00-000002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K13" authorId="0" shapeId="0" xr:uid="{00000000-0006-0000-0E00-000003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N13" authorId="0" shapeId="0" xr:uid="{00000000-0006-0000-0E00-000004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Q13" authorId="0" shapeId="0" xr:uid="{00000000-0006-0000-0E00-000005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T13" authorId="0" shapeId="0" xr:uid="{00000000-0006-0000-0E00-000006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W13" authorId="0" shapeId="0" xr:uid="{00000000-0006-0000-0E00-000007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Z13" authorId="0" shapeId="0" xr:uid="{00000000-0006-0000-0E00-000008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C13" authorId="0" shapeId="0" xr:uid="{00000000-0006-0000-0E00-000009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F13" authorId="0" shapeId="0" xr:uid="{00000000-0006-0000-0E00-00000A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I13" authorId="0" shapeId="0" xr:uid="{00000000-0006-0000-0E00-00000B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L13" authorId="0" shapeId="0" xr:uid="{00000000-0006-0000-0E00-00000C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O13" authorId="0" shapeId="0" xr:uid="{00000000-0006-0000-0E00-00000D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  <comment ref="AR13" authorId="0" shapeId="0" xr:uid="{00000000-0006-0000-0E00-00000E000000}">
      <text>
        <r>
          <rPr>
            <b/>
            <sz val="14"/>
            <rFont val="Tahoma"/>
            <charset val="134"/>
          </rPr>
          <t>Autor:
APG=Total de alunos efetivamente matriculados na pós-graduação;</t>
        </r>
        <r>
          <rPr>
            <sz val="8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<sst xmlns="http://schemas.openxmlformats.org/spreadsheetml/2006/main" count="6116" uniqueCount="820">
  <si>
    <r>
      <rPr>
        <b/>
        <sz val="10"/>
        <color theme="1"/>
        <rFont val="Century Gothic"/>
        <charset val="134"/>
      </rPr>
      <t xml:space="preserve">Quadro  - Conceitos CAPES dos cursos de Pós-Graduação </t>
    </r>
    <r>
      <rPr>
        <b/>
        <i/>
        <sz val="10"/>
        <color theme="1"/>
        <rFont val="Century Gothic"/>
        <charset val="134"/>
      </rPr>
      <t xml:space="preserve">Stricto Sensu </t>
    </r>
    <r>
      <rPr>
        <b/>
        <sz val="10"/>
        <color theme="1"/>
        <rFont val="Century Gothic"/>
        <charset val="134"/>
      </rPr>
      <t>da UFGD - 2019.</t>
    </r>
  </si>
  <si>
    <t>Conceito</t>
  </si>
  <si>
    <t>Total de Cursos</t>
  </si>
  <si>
    <t>Mestrado</t>
  </si>
  <si>
    <t>Doutorado</t>
  </si>
  <si>
    <t>A</t>
  </si>
  <si>
    <t>TOTAL</t>
  </si>
  <si>
    <t>Fonte: COPG/PROPP. Org.: DIPLAN/COPLAN/PROAP.</t>
  </si>
  <si>
    <r>
      <rPr>
        <b/>
        <sz val="10"/>
        <color theme="1"/>
        <rFont val="Century Gothic"/>
        <charset val="134"/>
      </rPr>
      <t xml:space="preserve">Quadro - Programas de Pós-Graduação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UFGD, ano de implantação e conceito CAPES (2019).</t>
    </r>
  </si>
  <si>
    <t>Programas</t>
  </si>
  <si>
    <t>Unidade</t>
  </si>
  <si>
    <t>Nível</t>
  </si>
  <si>
    <t>Implantação</t>
  </si>
  <si>
    <t>Código do Programa /                                   Código do curso na CAPES</t>
  </si>
  <si>
    <t>Conceito CAPES</t>
  </si>
  <si>
    <t>Agronomia</t>
  </si>
  <si>
    <t>FCA</t>
  </si>
  <si>
    <t>M</t>
  </si>
  <si>
    <t>51005018001P6 / 51005018001M6</t>
  </si>
  <si>
    <t>Agronomia (Ciências Agrárias I)</t>
  </si>
  <si>
    <t>História</t>
  </si>
  <si>
    <t>FCH</t>
  </si>
  <si>
    <t>51005018002P2 / 51005018002M2</t>
  </si>
  <si>
    <t>História (História)</t>
  </si>
  <si>
    <t>FCBA</t>
  </si>
  <si>
    <t>51005018003P9 / 51005018003M9</t>
  </si>
  <si>
    <t>Zoologia (Biodiversidade)</t>
  </si>
  <si>
    <t>D</t>
  </si>
  <si>
    <t>51005018001P6 / 51005018001D7</t>
  </si>
  <si>
    <t>Geografia</t>
  </si>
  <si>
    <t>51005018004P5 / 51005018004M5</t>
  </si>
  <si>
    <t>Geografia (Geografia)</t>
  </si>
  <si>
    <t>Educação</t>
  </si>
  <si>
    <t>FAED</t>
  </si>
  <si>
    <t>51005018005P1 / 51005018005M1</t>
  </si>
  <si>
    <t>Educação ( Educação)</t>
  </si>
  <si>
    <t>Ciência e Tecnologia Ambiental</t>
  </si>
  <si>
    <t>FACET</t>
  </si>
  <si>
    <t>51005018006P8 / 51005018006M8</t>
  </si>
  <si>
    <t>Engenharia/Tecnologia/Gestão (Interdisciplinar)</t>
  </si>
  <si>
    <t>Letras</t>
  </si>
  <si>
    <t>FACALE</t>
  </si>
  <si>
    <t>51005018170M2 / 51005018007M4</t>
  </si>
  <si>
    <t>Zootecnia</t>
  </si>
  <si>
    <t>51005018008P0 / 51005018008M0</t>
  </si>
  <si>
    <t>Zootecnia (Zootecnia / Recursos Pesqueiros)</t>
  </si>
  <si>
    <t>Ciências da Saúde</t>
  </si>
  <si>
    <t>FCS</t>
  </si>
  <si>
    <t>51005018009P7 / 51005018009M7</t>
  </si>
  <si>
    <t>Doenças Infecciosas e Parasitárias (Medicina II)</t>
  </si>
  <si>
    <t>51005018003P9 / 51005018003D0</t>
  </si>
  <si>
    <t>Agronegócios</t>
  </si>
  <si>
    <t>FACE</t>
  </si>
  <si>
    <t>51005018012P8 / 51005018012M8</t>
  </si>
  <si>
    <t>Meio Ambiente e Agrárias (Interdisciplinar)</t>
  </si>
  <si>
    <t>Antropologia</t>
  </si>
  <si>
    <t>51005018013P4 / 51005018013M4</t>
  </si>
  <si>
    <r>
      <rPr>
        <sz val="10"/>
        <color theme="1"/>
        <rFont val="Century Gothic"/>
        <charset val="134"/>
      </rPr>
      <t xml:space="preserve">Biodiversidade e Meio Ambiente </t>
    </r>
    <r>
      <rPr>
        <vertAlign val="superscript"/>
        <sz val="10"/>
        <color theme="1"/>
        <rFont val="Century Gothic"/>
        <charset val="134"/>
      </rPr>
      <t>(3)</t>
    </r>
  </si>
  <si>
    <t>51005018011P1 / 51005018011M1</t>
  </si>
  <si>
    <t>Ecologia Aplicada (Biodiversidade )</t>
  </si>
  <si>
    <t>51005018002P2 / 51005018002D3</t>
  </si>
  <si>
    <t>Matemática em Rede Nacional</t>
  </si>
  <si>
    <r>
      <rPr>
        <sz val="10"/>
        <color theme="1"/>
        <rFont val="Century Gothic"/>
        <charset val="134"/>
      </rPr>
      <t xml:space="preserve">MP </t>
    </r>
    <r>
      <rPr>
        <vertAlign val="superscript"/>
        <sz val="10"/>
        <color theme="1"/>
        <rFont val="Century Gothic"/>
        <charset val="134"/>
      </rPr>
      <t>(1)</t>
    </r>
  </si>
  <si>
    <t>31075010001P2 / 31075010001F5</t>
  </si>
  <si>
    <t>Matemática (Matemática/Probabilidade e Estatística )</t>
  </si>
  <si>
    <t>Química</t>
  </si>
  <si>
    <t>51005018010P5 / 51005018010M5</t>
  </si>
  <si>
    <t>Química (Química)</t>
  </si>
  <si>
    <t>Engenharia Agrícola</t>
  </si>
  <si>
    <t>51005018014P0 / 51005018014M0</t>
  </si>
  <si>
    <t>Engenharia Agrícola (Ciências Agrárias I)</t>
  </si>
  <si>
    <t>51005018004P5 / 51005018004D6</t>
  </si>
  <si>
    <t xml:space="preserve">Biotecnologia e Biodiversidade </t>
  </si>
  <si>
    <t>53001010100P8 / 53001010100D9</t>
  </si>
  <si>
    <t>Biotecnologia (Biotecnologia)</t>
  </si>
  <si>
    <t>Sociologia</t>
  </si>
  <si>
    <t>51005018015P7 / 51005018015M7</t>
  </si>
  <si>
    <t>Sociologia (Sociologia)</t>
  </si>
  <si>
    <t>51005018006P8 / 51005018006D9</t>
  </si>
  <si>
    <t>51005018009P7 / 51005018009D8</t>
  </si>
  <si>
    <t>53045009001P3 / 53045009001F6</t>
  </si>
  <si>
    <t>Administração Pública (Administração Pública e de Empresas, Ciências Contábeis e Turismo)</t>
  </si>
  <si>
    <t>51005018005P1 / 51005018005D2</t>
  </si>
  <si>
    <t>Ensino de Física</t>
  </si>
  <si>
    <t>33283010001P5 / 33283010001F8</t>
  </si>
  <si>
    <t>Física (Astronomia/Física)</t>
  </si>
  <si>
    <t>Psicologia</t>
  </si>
  <si>
    <t>51005018101P0 / 51005018101M0</t>
  </si>
  <si>
    <t>Psicologia (Psicologia)</t>
  </si>
  <si>
    <t>Fronteiras e Direitos Humanos</t>
  </si>
  <si>
    <t>FADIR</t>
  </si>
  <si>
    <t>51005018170P2 / 51005018170M2</t>
  </si>
  <si>
    <t>Sociais e Humanidades (Interdisciplinar)</t>
  </si>
  <si>
    <t>Ciência e Tecnologia de Alimentos</t>
  </si>
  <si>
    <t>FAEN</t>
  </si>
  <si>
    <t>51005018171P9 / 51005018171M9</t>
  </si>
  <si>
    <t>Ciência e Tecnologia de Alimentos (Ciência de Alimentos)</t>
  </si>
  <si>
    <t>51005018172P5 / 51005018172D6</t>
  </si>
  <si>
    <t>51005018012P8 / 51005018012D9</t>
  </si>
  <si>
    <t>Alimentos, Nutrição e Saúde</t>
  </si>
  <si>
    <t>51005018173P1 / 51005018173M1</t>
  </si>
  <si>
    <r>
      <rPr>
        <sz val="10"/>
        <color theme="1"/>
        <rFont val="Century Gothic"/>
        <charset val="134"/>
      </rPr>
      <t>A</t>
    </r>
    <r>
      <rPr>
        <vertAlign val="superscript"/>
        <sz val="12"/>
        <color theme="1"/>
        <rFont val="Arial"/>
        <charset val="1"/>
      </rPr>
      <t>(2)</t>
    </r>
  </si>
  <si>
    <t>Educação e Territorialidade</t>
  </si>
  <si>
    <t>FAIND</t>
  </si>
  <si>
    <t>51005018174P8 / 51005018174M8</t>
  </si>
  <si>
    <t>51005018008P0 / 51005018008D1</t>
  </si>
  <si>
    <t>NOTAS:</t>
  </si>
  <si>
    <t xml:space="preserve">(1) MP: Mestrado Profissional. </t>
  </si>
  <si>
    <t>(2) Propostas de cursos novos analisadas pela CAPES, que obtiveram a aprovação, conforme Portaria Nº 182, de 14 de agosto de 2018.</t>
  </si>
  <si>
    <t>(3) O PPG Biologia Geral/Bioprospecção teve seu nome alterado para Biodiversidade e Meio Ambiente a partir de 01/01/2019.</t>
  </si>
  <si>
    <t>Quadro - Histórico do número total Vagas Ofertadas da Pós-Graduação da UFGD.</t>
  </si>
  <si>
    <t>Pós - Graduação UFGD</t>
  </si>
  <si>
    <t>(%) Evolução (2006-2019)</t>
  </si>
  <si>
    <t>Especialização</t>
  </si>
  <si>
    <t>Aperfeiçoamento</t>
  </si>
  <si>
    <t>Residência Médica</t>
  </si>
  <si>
    <t>-</t>
  </si>
  <si>
    <t>Residência Multiprofissional</t>
  </si>
  <si>
    <t>Residência Uniprofissional</t>
  </si>
  <si>
    <t>Total</t>
  </si>
  <si>
    <t>Quadro - Histórico do número total de Ingressos da Pós-Graduação da UFGD.</t>
  </si>
  <si>
    <t>Residência Médica*</t>
  </si>
  <si>
    <t>NOTA: *Houve um ingresso a mais em 2018 do que a oferta de vagas devido à reserva de vaga concedida a aluno em serviço militar obrigatório. (Previsão legal RESOLUÇÃO Nº 4, DE 30 DE SETEMBRO DE 2011, disponível em http://portal.mec.gov.br/index.php?option=com_docman&amp;view=download&amp;alias=9051-resolucao-cnrm-4-30setembro2011-pdf&amp;category_slug=outubro-2011-pdf&amp;Itemid=30192). Houve um ingresso a mais em relação às vagas ofertadas em virtude de decisão judicial. Em 2019 houve um ingressante a mais, devido a uma desistência ainda no período de matrículas.</t>
  </si>
  <si>
    <t>Quadro - Histórico do número total de Concluintes/Titulados da Pós-Graduação da UFGD.</t>
  </si>
  <si>
    <t>NOTA: Para os cursos Stricto Sensu utilizou-se o número de titulados.</t>
  </si>
  <si>
    <t>Quadro - Histórico do número total de Matriculas no 1º Semestre da Pós-Graduação da UFGD.</t>
  </si>
  <si>
    <t>Ano/semestre 2006/1</t>
  </si>
  <si>
    <t>Ano/semestre 2007/1</t>
  </si>
  <si>
    <t>Ano/semestre 2008/1</t>
  </si>
  <si>
    <t>Ano/semestre 2009/1</t>
  </si>
  <si>
    <t>Ano/semestre 2010/1</t>
  </si>
  <si>
    <t>Ano/semestre 2011/1</t>
  </si>
  <si>
    <t>Ano/semestre 2012/1</t>
  </si>
  <si>
    <t>Ano/semestre 2013/1</t>
  </si>
  <si>
    <t>Ano/semestre 2014/1</t>
  </si>
  <si>
    <t>Ano/semestre 2015/1</t>
  </si>
  <si>
    <t>Ano/semestre 2016/1</t>
  </si>
  <si>
    <t>Ano/semestre 2017/1</t>
  </si>
  <si>
    <t>Ano/semestre 2018/1</t>
  </si>
  <si>
    <t>Ano/semestre 2019/1</t>
  </si>
  <si>
    <t>Alunos Especiais</t>
  </si>
  <si>
    <t>Quadro - Histórico do número total de Matriculas no 2º Semestre da Pós-Graduação da UFGD.</t>
  </si>
  <si>
    <t>Ano/semestre 2006/2</t>
  </si>
  <si>
    <t>Ano/semestre 2007/2</t>
  </si>
  <si>
    <t>Ano/semestre 2008/2</t>
  </si>
  <si>
    <t>Ano/semestre 2009/2</t>
  </si>
  <si>
    <t>Ano/semestre 2010/2</t>
  </si>
  <si>
    <t>Ano/semestre 2011/2</t>
  </si>
  <si>
    <t>Ano/semestre 2012/2</t>
  </si>
  <si>
    <t>Ano/semestre 2013/2</t>
  </si>
  <si>
    <t>Ano/semestre 2014/2</t>
  </si>
  <si>
    <t>Ano/semestre 2015/2</t>
  </si>
  <si>
    <t>Ano/semestre 2016/2</t>
  </si>
  <si>
    <t>Ano/semestre 2017/2</t>
  </si>
  <si>
    <t>Ano/semestre 2018/2</t>
  </si>
  <si>
    <t>Ano/semestre 2019/2</t>
  </si>
  <si>
    <t>277*</t>
  </si>
  <si>
    <t xml:space="preserve">NOTAS:  *Os cursos de especialização em Residência Agrária: Agroecologia, Produção e Extensão Rural encerraram-se em 2015/1. </t>
  </si>
  <si>
    <t>Quadro - Histórico do número total exclusões da Pós-Graduação da UFGD.</t>
  </si>
  <si>
    <r>
      <rPr>
        <b/>
        <sz val="10"/>
        <color theme="1"/>
        <rFont val="Century Gothic"/>
        <charset val="134"/>
      </rPr>
      <t xml:space="preserve">Quadro - Histórico número de cursos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UFGD.</t>
    </r>
  </si>
  <si>
    <t>Evolução de vagas ofertadas na Pós-Graduação (Total)</t>
  </si>
  <si>
    <t>Evolução de ingressantes na Pós-Graduação (Total)</t>
  </si>
  <si>
    <t>Evolução de concluintes/titulados na Pós-Graduação (Total)</t>
  </si>
  <si>
    <t>Evolução de matriculados 1º semestre na Pós-Graduação (Total)</t>
  </si>
  <si>
    <t>Evolução do número de curso da Pós-Graduação Stricto Sensu, por nível</t>
  </si>
  <si>
    <t>Evolução do Número de cursos das Pós-Graduação Stricto Sensu  (Total)</t>
  </si>
  <si>
    <t>Número de vagas ofertadas na Pós-Graduação (Total) em 2019</t>
  </si>
  <si>
    <t>Número de Ingressantes na Pós-Graduação (Total) em 2019</t>
  </si>
  <si>
    <t>Número de matrículas 1º semestre  na Pós-Graduação (Total) em 2006</t>
  </si>
  <si>
    <t>Número de matrículas 1º semestre na Pós-Graduação (Total) em 2019</t>
  </si>
  <si>
    <r>
      <rPr>
        <b/>
        <sz val="10"/>
        <color theme="1"/>
        <rFont val="Century Gothic"/>
        <charset val="134"/>
      </rPr>
      <t xml:space="preserve">Quadro - Programas de Pós- 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 - 2019.</t>
    </r>
  </si>
  <si>
    <t>Curso</t>
  </si>
  <si>
    <t>Vagas (Edital)</t>
  </si>
  <si>
    <t>Ingressos</t>
  </si>
  <si>
    <t>Matrículas 1º Semestre</t>
  </si>
  <si>
    <t>Matrículas 2º Semestre</t>
  </si>
  <si>
    <t>APG=Total de alunos efetivamente matriculados na pós-graduação</t>
  </si>
  <si>
    <t>Exclusões</t>
  </si>
  <si>
    <t>Titulados</t>
  </si>
  <si>
    <t>Total de Alunos ao Final do Ano Base</t>
  </si>
  <si>
    <t>Educação⁽¹⁾</t>
  </si>
  <si>
    <t>Doutorado Total</t>
  </si>
  <si>
    <t>Mestrado Total</t>
  </si>
  <si>
    <t>TOTAL GERAL</t>
  </si>
  <si>
    <t>APG = Total de alunos efetivamente matriculados na Pós-Graduação stricto sensu, incluindo-se alunos de mestrado e doutorado (para o TCU não são considerados os matriculados do mestrado Profissional).</t>
  </si>
  <si>
    <t>(1) Ingresso da turma no 2º semestre de 2019.</t>
  </si>
  <si>
    <t>(2) O número de ingressantes é maior que o número de vagas devido à desistência de um aluno matriculado, e Ainda durante o período de matrículas a vaga ter sido reposta.</t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</si>
  <si>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Doutorado 2019</t>
    </r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</si>
  <si>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Mestrado 2019</t>
    </r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</si>
  <si>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 xml:space="preserve">Stricto Sensu </t>
    </r>
    <r>
      <rPr>
        <b/>
        <sz val="12"/>
        <color theme="0"/>
        <rFont val="Century Gothic"/>
        <charset val="134"/>
      </rPr>
      <t>- Total 2019</t>
    </r>
  </si>
  <si>
    <r>
      <rPr>
        <b/>
        <sz val="10"/>
        <color theme="1"/>
        <rFont val="Century Gothic"/>
        <charset val="134"/>
      </rPr>
      <t xml:space="preserve">Quadro - Programas de Pós- 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 - 2018.</t>
    </r>
  </si>
  <si>
    <t>Biotecnologia e Biodiversidade</t>
  </si>
  <si>
    <t>Administração Pública em Rede</t>
  </si>
  <si>
    <r>
      <rPr>
        <sz val="10"/>
        <color theme="1"/>
        <rFont val="Century Gothic"/>
        <charset val="134"/>
      </rPr>
      <t xml:space="preserve">Biologia Geral/Bioprospecção </t>
    </r>
    <r>
      <rPr>
        <vertAlign val="superscript"/>
        <sz val="10"/>
        <color theme="1"/>
        <rFont val="Century Gothic"/>
        <charset val="134"/>
      </rPr>
      <t>(1)</t>
    </r>
  </si>
  <si>
    <t>(1) O PPG Biologia Geral/Bioprospecção teve seu nome alterado para Biodiversidade e Meio Ambiente a partir de 01/01/2019.</t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</si>
  <si>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Doutorado 2018</t>
    </r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</si>
  <si>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Mestrado 2018</t>
    </r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</si>
  <si>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 xml:space="preserve">Stricto Sensu </t>
    </r>
    <r>
      <rPr>
        <b/>
        <sz val="12"/>
        <color theme="0"/>
        <rFont val="Century Gothic"/>
        <charset val="134"/>
      </rPr>
      <t>- Total 2018</t>
    </r>
  </si>
  <si>
    <r>
      <rPr>
        <b/>
        <sz val="10"/>
        <color theme="1"/>
        <rFont val="Century Gothic"/>
        <charset val="134"/>
      </rPr>
      <t xml:space="preserve">Quadro - Programas de Pós- 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 - 2017.</t>
    </r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</si>
  <si>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Doutorado 2017</t>
    </r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</si>
  <si>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Mestrado 2017</t>
    </r>
  </si>
  <si>
    <r>
      <rPr>
        <b/>
        <sz val="12"/>
        <color theme="0"/>
        <rFont val="Century Gothic"/>
        <charset val="134"/>
      </rPr>
      <t xml:space="preserve">Indicadores da Pós Graduação </t>
    </r>
    <r>
      <rPr>
        <b/>
        <i/>
        <sz val="12"/>
        <color theme="0"/>
        <rFont val="Century Gothic"/>
        <charset val="134"/>
      </rPr>
      <t xml:space="preserve">Stricto Sensu </t>
    </r>
    <r>
      <rPr>
        <b/>
        <sz val="12"/>
        <color theme="0"/>
        <rFont val="Century Gothic"/>
        <charset val="134"/>
      </rPr>
      <t>- Total 2017</t>
    </r>
  </si>
  <si>
    <r>
      <rPr>
        <b/>
        <sz val="10"/>
        <color theme="1"/>
        <rFont val="Century Gothic"/>
        <charset val="134"/>
      </rPr>
      <t xml:space="preserve">Quadro - Programas de Pós- 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 - 2016.</t>
    </r>
  </si>
  <si>
    <r>
      <rPr>
        <b/>
        <sz val="10"/>
        <color theme="1"/>
        <rFont val="Century Gothic"/>
        <charset val="134"/>
      </rPr>
      <t xml:space="preserve">Quadro - Programas de Pós- 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 - 2015.</t>
    </r>
  </si>
  <si>
    <r>
      <rPr>
        <b/>
        <sz val="10"/>
        <color theme="1"/>
        <rFont val="Century Gothic"/>
        <charset val="134"/>
      </rPr>
      <t xml:space="preserve">Quadro - Programas de Pós- 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 - 2014.</t>
    </r>
  </si>
  <si>
    <r>
      <rPr>
        <b/>
        <sz val="10"/>
        <color theme="1"/>
        <rFont val="Century Gothic"/>
        <charset val="134"/>
      </rPr>
      <t xml:space="preserve">Quadro - Programas de Pós- 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 - 2013.</t>
    </r>
  </si>
  <si>
    <r>
      <rPr>
        <sz val="10"/>
        <color theme="1"/>
        <rFont val="Century Gothic"/>
        <charset val="134"/>
      </rPr>
      <t xml:space="preserve">Biologia Geral/Bioprospecção </t>
    </r>
    <r>
      <rPr>
        <vertAlign val="superscript"/>
        <sz val="10"/>
        <color theme="1"/>
        <rFont val="Century Gothic"/>
        <charset val="134"/>
      </rPr>
      <t>(2)</t>
    </r>
  </si>
  <si>
    <t>NOTAS: (1) Curso ainda não implantado</t>
  </si>
  <si>
    <t>(2) O PPG Biologia Geral/Bioprospecção teve seu nome alterado para Biodiversidade e Meio Ambiente a partir de 01/01/2019.</t>
  </si>
  <si>
    <t>APG = Total de alunos efetivamente matriculados na Pós-Graduação stricto sensu, incluindo-se alunos de mestrado e doutorado (para o TCU não são considerados os matrículados do mestrado Profissional).</t>
  </si>
  <si>
    <t>Quadro - Histórico do número de alunos matriculados por semestre nos Programas de Pós-Graduação Stricto Sensu da UFGD.</t>
  </si>
  <si>
    <t>Programa</t>
  </si>
  <si>
    <t>Matrículas 2006               1º Semestre</t>
  </si>
  <si>
    <t>Matrículas 2006               2º Semestre</t>
  </si>
  <si>
    <t xml:space="preserve">APG                                         2006 </t>
  </si>
  <si>
    <t>Matrículas 2007               1º Semestre</t>
  </si>
  <si>
    <t>Matrículas 2007               2º Semestre</t>
  </si>
  <si>
    <t>APG                                         2007</t>
  </si>
  <si>
    <t>Matrículas 2008               1º Semestre</t>
  </si>
  <si>
    <t>Matrículas 2008               2º Semestre</t>
  </si>
  <si>
    <t>APG                                         2008</t>
  </si>
  <si>
    <t>Matrículas 2009               1º Semestre</t>
  </si>
  <si>
    <t>Matrículas 2009               2º Semestre</t>
  </si>
  <si>
    <t>APG                                         2009</t>
  </si>
  <si>
    <t>Matrículas 2010               1º Semestre</t>
  </si>
  <si>
    <t>Matrículas 2010               2º Semestre</t>
  </si>
  <si>
    <t>APG                                         2010</t>
  </si>
  <si>
    <t>Matrículas 2011               1º Semestre</t>
  </si>
  <si>
    <t>Matrículas 2011               2º Semestre</t>
  </si>
  <si>
    <t>APG                                         2011</t>
  </si>
  <si>
    <t>Matrículas 2012               1º Semestre</t>
  </si>
  <si>
    <t>Matrículas 2012               2º Semestre</t>
  </si>
  <si>
    <t>APG                                         2012</t>
  </si>
  <si>
    <t>Matrículas 2013               1º Semestre</t>
  </si>
  <si>
    <t>Matrículas 2013               2º Semestre</t>
  </si>
  <si>
    <t>APG                                         2013</t>
  </si>
  <si>
    <t>Matrículas 2014               1º Semestre</t>
  </si>
  <si>
    <t>Matrículas 2014               2º Semestre</t>
  </si>
  <si>
    <t>APG                                         2014</t>
  </si>
  <si>
    <t>Matrículas 2015               1º Semestre</t>
  </si>
  <si>
    <t>Matrículas 2015               2º Semestre</t>
  </si>
  <si>
    <t>APG                                         2015</t>
  </si>
  <si>
    <t>Matrículas 2016               1º Semestre</t>
  </si>
  <si>
    <t>Matrículas 2016               2º Semestre</t>
  </si>
  <si>
    <t>APG                                         2016</t>
  </si>
  <si>
    <t>Matrículas 2017               1º Semestre</t>
  </si>
  <si>
    <t>Matrículas 2017               2º Semestre</t>
  </si>
  <si>
    <t>APG                                         2017</t>
  </si>
  <si>
    <t>Matrículas 2018               1º Semestre</t>
  </si>
  <si>
    <t>Matrículas 2018               2º Semestre</t>
  </si>
  <si>
    <t>APG                                         2018</t>
  </si>
  <si>
    <t>Matrículas 2019               1º Semestre</t>
  </si>
  <si>
    <t>Matrículas 2019               2º Semestre</t>
  </si>
  <si>
    <t>APG                                         2019</t>
  </si>
  <si>
    <r>
      <rPr>
        <sz val="10"/>
        <color theme="1"/>
        <rFont val="Century Gothic"/>
        <charset val="134"/>
      </rPr>
      <t xml:space="preserve">Biodiversidade e Meio Ambiente </t>
    </r>
    <r>
      <rPr>
        <vertAlign val="superscript"/>
        <sz val="10"/>
        <color theme="1"/>
        <rFont val="Century Gothic"/>
        <charset val="134"/>
      </rPr>
      <t>(2)</t>
    </r>
  </si>
  <si>
    <t>NOTAS: (1) Os dados de matriculados do 2º semestre entre os anos de 2006 e 2009 não estão disponíveis, pois não havia um controle efetivo no SCPG quanto às ocorrências.</t>
  </si>
  <si>
    <r>
      <rPr>
        <b/>
        <sz val="10"/>
        <color theme="1"/>
        <rFont val="Centuy gothic"/>
        <charset val="134"/>
      </rPr>
      <t xml:space="preserve">Quadro - Histórico das Vagas Ofertadas Programas de Pós-Graduação </t>
    </r>
    <r>
      <rPr>
        <b/>
        <i/>
        <sz val="10"/>
        <color theme="1"/>
        <rFont val="Centuy gothic"/>
        <charset val="134"/>
      </rPr>
      <t xml:space="preserve">Stricto Sensu </t>
    </r>
    <r>
      <rPr>
        <b/>
        <sz val="10"/>
        <color theme="1"/>
        <rFont val="Centuy gothic"/>
        <charset val="134"/>
      </rPr>
      <t>da UFGD.</t>
    </r>
  </si>
  <si>
    <t>Vagas (Edital)           2006</t>
  </si>
  <si>
    <t>Vagas (Edital)           2007</t>
  </si>
  <si>
    <t>Vagas (Edital)           2008</t>
  </si>
  <si>
    <t>Vagas (Edital)           2009</t>
  </si>
  <si>
    <t>Vagas (Edital)           2010</t>
  </si>
  <si>
    <t>Vagas (Edital)           2011</t>
  </si>
  <si>
    <t>Vagas (Edital)          2012</t>
  </si>
  <si>
    <t>Vagas (Edital)           2013</t>
  </si>
  <si>
    <t>Vagas (Edital)           2014</t>
  </si>
  <si>
    <t>Vagas (Edital)           2015</t>
  </si>
  <si>
    <t>Vagas (Edital)            2016</t>
  </si>
  <si>
    <t>Vagas (Edital)           2017</t>
  </si>
  <si>
    <t>Vagas (Edital)           2018</t>
  </si>
  <si>
    <t>Vagas (Edital)           2019</t>
  </si>
  <si>
    <r>
      <rPr>
        <sz val="10"/>
        <color theme="1"/>
        <rFont val="Century Gothic"/>
        <charset val="134"/>
      </rPr>
      <t xml:space="preserve">Química </t>
    </r>
    <r>
      <rPr>
        <vertAlign val="superscript"/>
        <sz val="10"/>
        <color theme="1"/>
        <rFont val="Century Gothic"/>
        <charset val="134"/>
      </rPr>
      <t xml:space="preserve"> (1)</t>
    </r>
  </si>
  <si>
    <t>Nota:</t>
  </si>
  <si>
    <r>
      <rPr>
        <vertAlign val="subscript"/>
        <sz val="10"/>
        <rFont val="Century Gothic"/>
        <charset val="134"/>
      </rPr>
      <t>(1)</t>
    </r>
    <r>
      <rPr>
        <sz val="10"/>
        <rFont val="Century Gothic"/>
        <charset val="134"/>
      </rPr>
      <t xml:space="preserve"> Curso de Doutorado associado com 14 vagas no total, sendo 5 para a UFGD.</t>
    </r>
  </si>
  <si>
    <r>
      <rPr>
        <b/>
        <sz val="12"/>
        <color theme="0"/>
        <rFont val="Century Gothic"/>
        <charset val="134"/>
      </rPr>
      <t xml:space="preserve">Evolução Vagas Ofertadas Programas de Pós-Graduação </t>
    </r>
    <r>
      <rPr>
        <b/>
        <i/>
        <sz val="12"/>
        <color theme="0"/>
        <rFont val="Century Gothic"/>
        <charset val="134"/>
      </rPr>
      <t xml:space="preserve">Stricto Sensu </t>
    </r>
    <r>
      <rPr>
        <b/>
        <sz val="12"/>
        <color theme="0"/>
        <rFont val="Century Gothic"/>
        <charset val="134"/>
      </rPr>
      <t>- Doutorado</t>
    </r>
  </si>
  <si>
    <r>
      <rPr>
        <b/>
        <sz val="12"/>
        <color theme="0"/>
        <rFont val="Century Gothic"/>
        <charset val="134"/>
      </rPr>
      <t xml:space="preserve">Evolução Vagas Ofertadas Programas de Pós-Graduação </t>
    </r>
    <r>
      <rPr>
        <b/>
        <i/>
        <sz val="12"/>
        <color theme="0"/>
        <rFont val="Century Gothic"/>
        <charset val="134"/>
      </rPr>
      <t xml:space="preserve">Stricto Sensu </t>
    </r>
    <r>
      <rPr>
        <b/>
        <sz val="12"/>
        <color theme="0"/>
        <rFont val="Century Gothic"/>
        <charset val="134"/>
      </rPr>
      <t>- Mestrado</t>
    </r>
  </si>
  <si>
    <r>
      <rPr>
        <b/>
        <sz val="12"/>
        <color theme="0"/>
        <rFont val="Century Gothic"/>
        <charset val="134"/>
      </rPr>
      <t xml:space="preserve">Evolução Vagas Ofertadas Programas de Pós-Graduação </t>
    </r>
    <r>
      <rPr>
        <b/>
        <i/>
        <sz val="12"/>
        <color theme="0"/>
        <rFont val="Century Gothic"/>
        <charset val="134"/>
      </rPr>
      <t xml:space="preserve">Stricto Sensu </t>
    </r>
    <r>
      <rPr>
        <b/>
        <sz val="12"/>
        <color theme="0"/>
        <rFont val="Century Gothic"/>
        <charset val="134"/>
      </rPr>
      <t xml:space="preserve">- Total </t>
    </r>
  </si>
  <si>
    <r>
      <rPr>
        <b/>
        <sz val="10"/>
        <color theme="1"/>
        <rFont val="Century Gothic"/>
        <charset val="134"/>
      </rPr>
      <t xml:space="preserve">Quadro - Histórico do número de alunos Ingressantes Programas de Pós-Graduação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UFGD.</t>
    </r>
  </si>
  <si>
    <t>Ingressantes 2006</t>
  </si>
  <si>
    <t>Ingressantes 2007</t>
  </si>
  <si>
    <t>Ingressantes 2008</t>
  </si>
  <si>
    <t>Ingressantes 2009</t>
  </si>
  <si>
    <t>Ingressantes 2010</t>
  </si>
  <si>
    <t>Ingressantes 2011</t>
  </si>
  <si>
    <t>Ingressantes 2012</t>
  </si>
  <si>
    <t>Ingressantes 2013</t>
  </si>
  <si>
    <t>Ingressantes 2014</t>
  </si>
  <si>
    <t>Ingressantes 2015</t>
  </si>
  <si>
    <t>Ingressantes 2016</t>
  </si>
  <si>
    <t>Ingressantes 2017</t>
  </si>
  <si>
    <t>Ingressantes 2018</t>
  </si>
  <si>
    <t>Ingressantes 2019</t>
  </si>
  <si>
    <r>
      <rPr>
        <sz val="10"/>
        <color theme="1"/>
        <rFont val="Century Gothic"/>
        <charset val="134"/>
      </rPr>
      <t xml:space="preserve">Biodiversidade e Meio Ambiente </t>
    </r>
    <r>
      <rPr>
        <vertAlign val="superscript"/>
        <sz val="10"/>
        <color theme="1"/>
        <rFont val="Century Gothic"/>
        <charset val="134"/>
      </rPr>
      <t>(1)</t>
    </r>
  </si>
  <si>
    <r>
      <rPr>
        <b/>
        <sz val="12"/>
        <color theme="0"/>
        <rFont val="Century Gothic"/>
        <charset val="134"/>
      </rPr>
      <t xml:space="preserve">Evolução dos Ingressos da Pós-Graduação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Doutorado</t>
    </r>
  </si>
  <si>
    <r>
      <rPr>
        <b/>
        <sz val="12"/>
        <color theme="0"/>
        <rFont val="Century Gothic"/>
        <charset val="134"/>
      </rPr>
      <t xml:space="preserve">Evolução dos Ingressos da Pós-Graduação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Mestrado</t>
    </r>
  </si>
  <si>
    <r>
      <rPr>
        <b/>
        <sz val="12"/>
        <color theme="0"/>
        <rFont val="Century Gothic"/>
        <charset val="134"/>
      </rPr>
      <t xml:space="preserve">Evolução dos Ingressos da Pós-Graduação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Total</t>
    </r>
  </si>
  <si>
    <r>
      <rPr>
        <b/>
        <sz val="10"/>
        <color theme="1"/>
        <rFont val="Century Gothic"/>
        <charset val="134"/>
      </rPr>
      <t xml:space="preserve">Quadro - Histórico do número de alunos titulados nos Programas de Pós-Graduação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UFGD.</t>
    </r>
  </si>
  <si>
    <t>Titulados 2006</t>
  </si>
  <si>
    <t>Titulados 2007</t>
  </si>
  <si>
    <t>Titulados 2008</t>
  </si>
  <si>
    <t>Titulados 2009</t>
  </si>
  <si>
    <t>Titulados 2010</t>
  </si>
  <si>
    <t>Titulados 2011</t>
  </si>
  <si>
    <t>Titulados 2012</t>
  </si>
  <si>
    <t>Titulados 2013</t>
  </si>
  <si>
    <t>Titulados 2014</t>
  </si>
  <si>
    <t>Titulados 2015</t>
  </si>
  <si>
    <t>Titulados 2016</t>
  </si>
  <si>
    <t>Titulados 2017</t>
  </si>
  <si>
    <t>Titulados 2018</t>
  </si>
  <si>
    <t>Titulados 2019</t>
  </si>
  <si>
    <r>
      <rPr>
        <b/>
        <sz val="12"/>
        <color theme="0"/>
        <rFont val="Century Gothic"/>
        <charset val="134"/>
      </rPr>
      <t xml:space="preserve">Evolução dos Titulados da Pós-Graduação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Doutorado</t>
    </r>
  </si>
  <si>
    <r>
      <rPr>
        <b/>
        <sz val="12"/>
        <color theme="0"/>
        <rFont val="Century Gothic"/>
        <charset val="134"/>
      </rPr>
      <t xml:space="preserve">Evolução dos Titulados da Pós-Graduação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Mestrado</t>
    </r>
  </si>
  <si>
    <r>
      <rPr>
        <b/>
        <sz val="12"/>
        <color theme="0"/>
        <rFont val="Century Gothic"/>
        <charset val="134"/>
      </rPr>
      <t xml:space="preserve">Evolução dos Titulados da Pós-Graduação </t>
    </r>
    <r>
      <rPr>
        <b/>
        <i/>
        <sz val="12"/>
        <color theme="0"/>
        <rFont val="Century Gothic"/>
        <charset val="134"/>
      </rPr>
      <t xml:space="preserve">Stricto Sensu </t>
    </r>
    <r>
      <rPr>
        <b/>
        <sz val="12"/>
        <color theme="0"/>
        <rFont val="Century Gothic"/>
        <charset val="134"/>
      </rPr>
      <t>- Total</t>
    </r>
  </si>
  <si>
    <r>
      <rPr>
        <b/>
        <sz val="10"/>
        <color theme="1"/>
        <rFont val="Century Gothic"/>
        <charset val="134"/>
      </rPr>
      <t xml:space="preserve">Quadro - Histórico do número de alunos excluídos nos Programas de Pós-Graduação </t>
    </r>
    <r>
      <rPr>
        <b/>
        <i/>
        <sz val="10"/>
        <color theme="1"/>
        <rFont val="Century Gothic"/>
        <charset val="134"/>
      </rPr>
      <t xml:space="preserve">Stricto Sensu </t>
    </r>
    <r>
      <rPr>
        <b/>
        <sz val="10"/>
        <color theme="1"/>
        <rFont val="Century Gothic"/>
        <charset val="134"/>
      </rPr>
      <t>da UFGD.</t>
    </r>
  </si>
  <si>
    <t>Exclusões 2006</t>
  </si>
  <si>
    <t>Exclusões 2007</t>
  </si>
  <si>
    <t>Exclusões 2008</t>
  </si>
  <si>
    <t>Exclusões 2009</t>
  </si>
  <si>
    <t>Exclusões 2010</t>
  </si>
  <si>
    <t>Exclusões 2011</t>
  </si>
  <si>
    <t>Exclusões 2012</t>
  </si>
  <si>
    <t>Exclusões 2013</t>
  </si>
  <si>
    <t>Exclusões 2014</t>
  </si>
  <si>
    <t>Exclusões 2015</t>
  </si>
  <si>
    <t>Exclusões 2016</t>
  </si>
  <si>
    <t>Exclusões 2017</t>
  </si>
  <si>
    <t>Exclusões 2018</t>
  </si>
  <si>
    <t>Exclusões 2019</t>
  </si>
  <si>
    <t>(%) Evolução (2007-2019)</t>
  </si>
  <si>
    <t xml:space="preserve"> * Tipos de exclusão: Exclusão solicitada pelo aluno, Reprovação; Desistência; Jubilação; Outros.</t>
  </si>
  <si>
    <r>
      <rPr>
        <b/>
        <sz val="10"/>
        <color theme="1"/>
        <rFont val="Century Gothic"/>
        <charset val="134"/>
      </rPr>
      <t xml:space="preserve">Quadro - Histórico do número total de alunos ao Final do Ano Base nos Programas de Pós-Graduação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da UFGD.</t>
    </r>
  </si>
  <si>
    <t xml:space="preserve"> Alunos ao Final do Ano Base  2006</t>
  </si>
  <si>
    <t xml:space="preserve"> Alunos ao Final do Ano Base  2007</t>
  </si>
  <si>
    <t xml:space="preserve"> Alunos ao Final do Ano Base  2008</t>
  </si>
  <si>
    <t xml:space="preserve"> Alunos ao Final do Ano Base  2009</t>
  </si>
  <si>
    <t xml:space="preserve"> Alunos ao Final do Ano Base  2010</t>
  </si>
  <si>
    <t xml:space="preserve"> Alunos ao Final do Ano Base  2011</t>
  </si>
  <si>
    <t xml:space="preserve"> Alunos ao Final do Ano Base  2012</t>
  </si>
  <si>
    <t xml:space="preserve"> Alunos ao Final do Ano Base  2013</t>
  </si>
  <si>
    <t xml:space="preserve"> Alunos ao Final do Ano Base  2014</t>
  </si>
  <si>
    <t xml:space="preserve"> Alunos ao Final do Ano Base  2015</t>
  </si>
  <si>
    <t xml:space="preserve"> Alunos ao Final do Ano Base  2016</t>
  </si>
  <si>
    <t xml:space="preserve"> Alunos ao Final do Ano Base  2017</t>
  </si>
  <si>
    <t xml:space="preserve"> Alunos ao Final do Ano Base  2018</t>
  </si>
  <si>
    <t xml:space="preserve"> Alunos ao Final do Ano Base  2019</t>
  </si>
  <si>
    <r>
      <rPr>
        <b/>
        <sz val="12"/>
        <color theme="0"/>
        <rFont val="Century Gothic"/>
        <charset val="134"/>
      </rPr>
      <t xml:space="preserve">Evolução Alunos Final do Ano Base Pós-Graduação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Doutorado</t>
    </r>
  </si>
  <si>
    <r>
      <rPr>
        <b/>
        <sz val="12"/>
        <color theme="0"/>
        <rFont val="Century Gothic"/>
        <charset val="134"/>
      </rPr>
      <t xml:space="preserve">Evolução Alunos Final do Ano Base Pós-Graduação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Mestrado</t>
    </r>
  </si>
  <si>
    <r>
      <rPr>
        <b/>
        <sz val="12"/>
        <color theme="0"/>
        <rFont val="Century Gothic"/>
        <charset val="134"/>
      </rPr>
      <t xml:space="preserve">Evolução Alunos Final do Ano Base Pós-Graduação </t>
    </r>
    <r>
      <rPr>
        <b/>
        <i/>
        <sz val="12"/>
        <color theme="0"/>
        <rFont val="Century Gothic"/>
        <charset val="134"/>
      </rPr>
      <t>Stricto Sensu</t>
    </r>
    <r>
      <rPr>
        <b/>
        <sz val="12"/>
        <color theme="0"/>
        <rFont val="Century Gothic"/>
        <charset val="134"/>
      </rPr>
      <t xml:space="preserve"> -  Total</t>
    </r>
  </si>
  <si>
    <t>Quadro - Relação dos Cursos de Especialização realizados pela UFGD.</t>
  </si>
  <si>
    <t xml:space="preserve">Cursos de Especialização </t>
  </si>
  <si>
    <t>Carga Horária</t>
  </si>
  <si>
    <t>Início</t>
  </si>
  <si>
    <t>Término</t>
  </si>
  <si>
    <t>Vagas Ofertadas</t>
  </si>
  <si>
    <t>Ingressantes</t>
  </si>
  <si>
    <t>Conclusões</t>
  </si>
  <si>
    <t>Educação Matemática</t>
  </si>
  <si>
    <t>2004/1</t>
  </si>
  <si>
    <t>2006/1</t>
  </si>
  <si>
    <t>Contabilidade</t>
  </si>
  <si>
    <t>2005/1</t>
  </si>
  <si>
    <t>2007/1</t>
  </si>
  <si>
    <t>Formação de Profissionais da Educação</t>
  </si>
  <si>
    <t>2008/1</t>
  </si>
  <si>
    <t>Administração</t>
  </si>
  <si>
    <t>2007/2</t>
  </si>
  <si>
    <t>2009/2</t>
  </si>
  <si>
    <t>Direito</t>
  </si>
  <si>
    <t>Segurança Pública e Cidadania</t>
  </si>
  <si>
    <t>2008/2</t>
  </si>
  <si>
    <t>2010/1</t>
  </si>
  <si>
    <t>2009/1</t>
  </si>
  <si>
    <t>2010/2</t>
  </si>
  <si>
    <t>Linguística</t>
  </si>
  <si>
    <t>Educação do Campo, Agricultura Familiar e Sustentabilidade</t>
  </si>
  <si>
    <t>2011/2</t>
  </si>
  <si>
    <t>2012/1</t>
  </si>
  <si>
    <t>Educação Física Escolar</t>
  </si>
  <si>
    <t>2011/1</t>
  </si>
  <si>
    <t>2012/2</t>
  </si>
  <si>
    <t>Estudos de Gênero e Interculturalidade</t>
  </si>
  <si>
    <t>2013/1</t>
  </si>
  <si>
    <t>Letras - Literatura: Tradição Cânone Literário</t>
  </si>
  <si>
    <t>2013/2</t>
  </si>
  <si>
    <t>Direito - Direitos Humanos e Cidadania</t>
  </si>
  <si>
    <t>2014/1</t>
  </si>
  <si>
    <t xml:space="preserve">Gestão em Saúde </t>
  </si>
  <si>
    <t>EAD</t>
  </si>
  <si>
    <t>2014/2</t>
  </si>
  <si>
    <t xml:space="preserve">Gestão Pública  </t>
  </si>
  <si>
    <t xml:space="preserve">Gestão Pública Municipal </t>
  </si>
  <si>
    <t>Residência Agrária: Agroecologia, Produção e Extensão Rural</t>
  </si>
  <si>
    <t>2015/1</t>
  </si>
  <si>
    <t>Educação Intercultural</t>
  </si>
  <si>
    <t>2016/1</t>
  </si>
  <si>
    <t>Ensino de Matemática - Matemática na Prática</t>
  </si>
  <si>
    <t>2015/2</t>
  </si>
  <si>
    <t>Teatro</t>
  </si>
  <si>
    <t>Docência na Educação Infantil</t>
  </si>
  <si>
    <t>Saúde Pública</t>
  </si>
  <si>
    <t>2017/1</t>
  </si>
  <si>
    <t>Gestão Pública</t>
  </si>
  <si>
    <t>Gestão Pública Municipal</t>
  </si>
  <si>
    <t>Educação Especial</t>
  </si>
  <si>
    <t>2018/1</t>
  </si>
  <si>
    <t>Educação Matemática e Ensino de Ciências</t>
  </si>
  <si>
    <t>2018/2</t>
  </si>
  <si>
    <t>Ensino de Sociologia no Ensino Médio</t>
  </si>
  <si>
    <t>2017/2</t>
  </si>
  <si>
    <t>MBA em Gestão Ambiental</t>
  </si>
  <si>
    <t>2019/2</t>
  </si>
  <si>
    <t>Nota: Nos cursos em que aparecem o número de ingressantes maior do que o número de vagas ofertadas, destaca-se que tal ocorrência se deve ao fato das desistências ainda no período de matrículas, em que os desistentes foram repostos por novos alunos.</t>
  </si>
  <si>
    <t>Quadro - Evoluçao indicadores Residência.</t>
  </si>
  <si>
    <t>Evolução Residência</t>
  </si>
  <si>
    <t>Evolução</t>
  </si>
  <si>
    <t>Evolução Vagas Ofertadas</t>
  </si>
  <si>
    <t>Evolução Ingressantes</t>
  </si>
  <si>
    <t>Evolução Matriculados</t>
  </si>
  <si>
    <t>Evolução Concluintes</t>
  </si>
  <si>
    <t>Evolução número de cursos</t>
  </si>
  <si>
    <t>Quadro - Histórico do número de Vagas ofertadas, Ingressantes, Matriculados, exclusões e concluintes da Residência Médica e Residência Multiprofissional.</t>
  </si>
  <si>
    <t>Residências / Ano</t>
  </si>
  <si>
    <t>Matriculas</t>
  </si>
  <si>
    <t>Exclusões⁽¹⁾</t>
  </si>
  <si>
    <t>Residência Médica em Clínica Médica</t>
  </si>
  <si>
    <t>Residência Médica em Cirurgia Geral</t>
  </si>
  <si>
    <r>
      <rPr>
        <sz val="10"/>
        <color theme="1"/>
        <rFont val="Century Gothic"/>
        <charset val="134"/>
      </rPr>
      <t>Residência Médica em Pediatria</t>
    </r>
    <r>
      <rPr>
        <sz val="10"/>
        <color rgb="FFFF0000"/>
        <rFont val="Century Gothic"/>
        <charset val="134"/>
      </rPr>
      <t xml:space="preserve"> </t>
    </r>
    <r>
      <rPr>
        <vertAlign val="superscript"/>
        <sz val="10"/>
        <color rgb="FFFF0000"/>
        <rFont val="Century Gothic"/>
        <charset val="134"/>
      </rPr>
      <t>(5)</t>
    </r>
  </si>
  <si>
    <r>
      <rPr>
        <sz val="10"/>
        <color theme="1"/>
        <rFont val="Century Gothic"/>
        <charset val="134"/>
      </rPr>
      <t>Residência Médica em Pediatria</t>
    </r>
    <r>
      <rPr>
        <sz val="10"/>
        <color rgb="FFFF0000"/>
        <rFont val="Century Gothic"/>
        <charset val="134"/>
      </rPr>
      <t xml:space="preserve"> </t>
    </r>
    <r>
      <rPr>
        <vertAlign val="superscript"/>
        <sz val="10"/>
        <color rgb="FFFF0000"/>
        <rFont val="Century Gothic"/>
        <charset val="134"/>
      </rPr>
      <t>(6)</t>
    </r>
  </si>
  <si>
    <r>
      <rPr>
        <sz val="10"/>
        <color theme="1"/>
        <rFont val="Century Gothic"/>
        <charset val="134"/>
      </rPr>
      <t xml:space="preserve">Residência Médica em Pré-Requisito em Área Cirúrgica Básica </t>
    </r>
    <r>
      <rPr>
        <vertAlign val="superscript"/>
        <sz val="10"/>
        <color theme="1"/>
        <rFont val="Century Gothic"/>
        <charset val="134"/>
      </rPr>
      <t>(4)</t>
    </r>
  </si>
  <si>
    <t>Residência Médica em Ginecologia e Obstetrícia</t>
  </si>
  <si>
    <t>Residência Multiprofissional em Saúde</t>
  </si>
  <si>
    <t>Residência Multiprofissional em Saúde Materno-infantil</t>
  </si>
  <si>
    <t>Residência Uniprofissional em Enfermagem Obstétrica</t>
  </si>
  <si>
    <t>Total (2019)</t>
  </si>
  <si>
    <r>
      <rPr>
        <sz val="10"/>
        <color theme="1"/>
        <rFont val="Century Gothic"/>
        <charset val="134"/>
      </rPr>
      <t>Residência Médica em Clínica Médica</t>
    </r>
    <r>
      <rPr>
        <vertAlign val="superscript"/>
        <sz val="10"/>
        <color theme="1"/>
        <rFont val="Century Gothic"/>
        <charset val="134"/>
      </rPr>
      <t xml:space="preserve"> (2)</t>
    </r>
  </si>
  <si>
    <r>
      <rPr>
        <sz val="10"/>
        <color theme="1"/>
        <rFont val="Century Gothic"/>
        <charset val="134"/>
      </rPr>
      <t xml:space="preserve">Residência Médica em Cirurgia Geral </t>
    </r>
    <r>
      <rPr>
        <vertAlign val="superscript"/>
        <sz val="10"/>
        <color theme="1"/>
        <rFont val="Century Gothic"/>
        <charset val="134"/>
      </rPr>
      <t>(3)</t>
    </r>
  </si>
  <si>
    <t>Residência Médica em Pediatria</t>
  </si>
  <si>
    <t xml:space="preserve">Residência Médica em Medicina de Família e Comunidade </t>
  </si>
  <si>
    <t>Total (2018)</t>
  </si>
  <si>
    <t>Total (2017)</t>
  </si>
  <si>
    <t>Total (2016)</t>
  </si>
  <si>
    <t>Residência Médica em Medicina de Família e Comunidade (2015_1)</t>
  </si>
  <si>
    <t>Total (2015)</t>
  </si>
  <si>
    <t>Total (2014)</t>
  </si>
  <si>
    <t>Total (2013)</t>
  </si>
  <si>
    <t>Total (2012)</t>
  </si>
  <si>
    <t>Total (2011)</t>
  </si>
  <si>
    <t>Total (2010)</t>
  </si>
  <si>
    <t xml:space="preserve">* No ano da defesa, não contam como matriculados aqueles alunos que concluíram a residência em janeiro (com a defesa de trabalho de conclusão de curso). </t>
  </si>
  <si>
    <t>⁽¹⁾ Exclusão: Casos de exclusão solicitada pelo aluno; desistência; reprovação; outros.</t>
  </si>
  <si>
    <r>
      <rPr>
        <vertAlign val="superscript"/>
        <sz val="10"/>
        <color theme="1"/>
        <rFont val="Century Gothic"/>
        <charset val="134"/>
      </rPr>
      <t>(2)</t>
    </r>
    <r>
      <rPr>
        <sz val="10"/>
        <color theme="1"/>
        <rFont val="Century Gothic"/>
        <charset val="134"/>
      </rPr>
      <t xml:space="preserve"> Houve um ingresso a mais do que a oferta de vagas devido à reserva de vaga concedida a aluno em serviço militar obrigatório. (Previsão legal RESOLUÇÃO Nº 4, DE 30 DE SETEMBRO DE 2011, disponível em http://portal.mec.gov.br/index.php?option=com_docman&amp;view=download&amp;alias=9051-resolucao-cnrm-4-30setembro2011-pdf&amp;category_slug=outubro-2011-pdf&amp;Itemid=30192)</t>
    </r>
  </si>
  <si>
    <r>
      <rPr>
        <vertAlign val="superscript"/>
        <sz val="10"/>
        <color theme="1"/>
        <rFont val="Century Gothic"/>
        <charset val="134"/>
      </rPr>
      <t>(3)</t>
    </r>
    <r>
      <rPr>
        <sz val="10"/>
        <color theme="1"/>
        <rFont val="Century Gothic"/>
        <charset val="134"/>
      </rPr>
      <t xml:space="preserve"> Houve um ingresso a mais em relação às vagas ofertadas em virtude de decisão judicial.</t>
    </r>
  </si>
  <si>
    <r>
      <rPr>
        <vertAlign val="superscript"/>
        <sz val="10"/>
        <color theme="1"/>
        <rFont val="Century Gothic"/>
        <charset val="134"/>
      </rPr>
      <t>(4)</t>
    </r>
    <r>
      <rPr>
        <sz val="10"/>
        <color theme="1"/>
        <rFont val="Century Gothic"/>
        <charset val="134"/>
      </rPr>
      <t xml:space="preserve"> Houve um ingressante a mais, devido a uma desistência ainda no período de matrículas.</t>
    </r>
  </si>
  <si>
    <r>
      <rPr>
        <vertAlign val="superscript"/>
        <sz val="10"/>
        <color theme="1"/>
        <rFont val="Century Gothic"/>
        <charset val="134"/>
      </rPr>
      <t>(5)</t>
    </r>
    <r>
      <rPr>
        <vertAlign val="superscript"/>
        <sz val="10"/>
        <color theme="1"/>
        <rFont val="Century Gothic"/>
        <charset val="134"/>
      </rPr>
      <t>,</t>
    </r>
    <r>
      <rPr>
        <vertAlign val="superscript"/>
        <sz val="10"/>
        <color theme="1"/>
        <rFont val="Century Gothic"/>
        <charset val="134"/>
      </rPr>
      <t>(6)</t>
    </r>
    <r>
      <rPr>
        <sz val="10"/>
        <color theme="1"/>
        <rFont val="Century Gothic"/>
        <charset val="134"/>
      </rPr>
      <t xml:space="preserve"> O curso teve sua carga horária majorada, porém sem alterar sua nomenclatura de matrículas.</t>
    </r>
  </si>
  <si>
    <t>Evolução do número de cursos -  Residência</t>
  </si>
  <si>
    <t>Evolução das Vagas Ofertadas -  Residência</t>
  </si>
  <si>
    <t>Evolução dos Ingressantes -  Residência</t>
  </si>
  <si>
    <t>Evolução de matriculados -  Residência</t>
  </si>
  <si>
    <t>Evolução de concluintes -  Residência</t>
  </si>
  <si>
    <t>Indicadores da Residência Médica e  Multiprofissional-  2010</t>
  </si>
  <si>
    <t>Indicadores da Residência Médica e Multiprofissional  -  2011</t>
  </si>
  <si>
    <t>Indicadores da Residência Médica e Multiprofissional  -  2012</t>
  </si>
  <si>
    <t>Indicadores da Residência Médica e Multiprofissional  -  2013</t>
  </si>
  <si>
    <t>Indicadores da Residência Médica e Multiprofissional  -  2014</t>
  </si>
  <si>
    <t>Indicadores da Residência Médica e Multiprofissional  -  2015</t>
  </si>
  <si>
    <t>Indicadores da Residência Médica e Multiprofissional  -  2016</t>
  </si>
  <si>
    <t>Indicadores da Residência Médica e Multiprofissional  -  2017</t>
  </si>
  <si>
    <t>Indicadores da Residência Médica e Multiprofissional  -  2018</t>
  </si>
  <si>
    <t>Indicadores da Residência Médica e Multiprofissional  -  2019</t>
  </si>
  <si>
    <t>Quadro - Relação dos cursos de aperfeiçoamento ofertados pela UFGD.</t>
  </si>
  <si>
    <t>Início Ano/semestre</t>
  </si>
  <si>
    <t>Término Ano/semestre</t>
  </si>
  <si>
    <t>Fundamentação para Docência e Pesquisa em Biomedicina</t>
  </si>
  <si>
    <t>2006/2</t>
  </si>
  <si>
    <t>Coordenação Pedagógica</t>
  </si>
  <si>
    <t>Obs: Não houve a oferta de cursos de aperfeiçoamento nos últimos anos</t>
  </si>
  <si>
    <t>Quadro - Histórico de Dissertações e Teses Defendidas.</t>
  </si>
  <si>
    <t>Monografias - Artigos Científicos / Dissertações / Teses</t>
  </si>
  <si>
    <t>(%) Evolução (2006 - 2019)</t>
  </si>
  <si>
    <t>Quadro - Histórico de Dissertações e Teses Defendidas por Programa.</t>
  </si>
  <si>
    <t>Programa/ano</t>
  </si>
  <si>
    <t>Quadro -Histórico de Monografias/Artigos Científicos defendidos.</t>
  </si>
  <si>
    <t>Gestão em Saúde</t>
  </si>
  <si>
    <t>Ensino de Ciências - Anos Finais do Ensino Fundamental</t>
  </si>
  <si>
    <t>Total Geral</t>
  </si>
  <si>
    <t>Quadro - Trabalhos defendidos Residência Médica.</t>
  </si>
  <si>
    <t xml:space="preserve">Cursos </t>
  </si>
  <si>
    <t>Cirgurgia Geral</t>
  </si>
  <si>
    <t>Clínica Médica</t>
  </si>
  <si>
    <t>Ginecologia e Obstetrícia</t>
  </si>
  <si>
    <t>Pediatria</t>
  </si>
  <si>
    <t>Multiprofissional - Saúde</t>
  </si>
  <si>
    <t>Medicina de Família e Comunidade</t>
  </si>
  <si>
    <t>Multiprofissional - Saúde Materno Infantil</t>
  </si>
  <si>
    <t>Uniprofissional - Enfermagem Obstétrica</t>
  </si>
  <si>
    <t>Evolução Número de Teses de Doutorado Defendidas</t>
  </si>
  <si>
    <t>Evolução Número de Dissertações de Mestrado Defendidas</t>
  </si>
  <si>
    <t>Evolução Número de Monografias/Artigos Científicos Defendidos</t>
  </si>
  <si>
    <t>Evolução Número de Dissertações/Teses/Monografias/Artigos Científicos Defendidos - total</t>
  </si>
  <si>
    <t>Dissertações e teses defendidas</t>
  </si>
  <si>
    <t>Monografias/artigos científicos defendidos na Especialização e Residência</t>
  </si>
  <si>
    <r>
      <rPr>
        <b/>
        <sz val="10"/>
        <color theme="1"/>
        <rFont val="Century Gothic"/>
        <charset val="134"/>
      </rPr>
      <t xml:space="preserve">Quadro - Número de Docentes que atuaram na Pós Graduação </t>
    </r>
    <r>
      <rPr>
        <b/>
        <i/>
        <sz val="10"/>
        <color theme="1"/>
        <rFont val="Century Gothic"/>
        <charset val="134"/>
      </rPr>
      <t>Stricto Sensu</t>
    </r>
    <r>
      <rPr>
        <b/>
        <sz val="10"/>
        <color theme="1"/>
        <rFont val="Century Gothic"/>
        <charset val="134"/>
      </rPr>
      <t xml:space="preserve"> 2019.</t>
    </r>
  </si>
  <si>
    <t>Código CAPES</t>
  </si>
  <si>
    <t>Nome do Programa</t>
  </si>
  <si>
    <t xml:space="preserve">Nível </t>
  </si>
  <si>
    <t>Número de Docentes Permanentes</t>
  </si>
  <si>
    <t>Número de Docentes Colaboradores</t>
  </si>
  <si>
    <t>Número de Docentes Visitantes</t>
  </si>
  <si>
    <t>Outros</t>
  </si>
  <si>
    <t>53045009001F6</t>
  </si>
  <si>
    <t>MP</t>
  </si>
  <si>
    <t>51005018012M8</t>
  </si>
  <si>
    <t xml:space="preserve"> 51005018012D9</t>
  </si>
  <si>
    <t>51005018001D7</t>
  </si>
  <si>
    <t>51005018001M6</t>
  </si>
  <si>
    <t>51005018173M1</t>
  </si>
  <si>
    <t>51005018013M4</t>
  </si>
  <si>
    <t>51005018011M1</t>
  </si>
  <si>
    <t>53001010100D9</t>
  </si>
  <si>
    <t>51005018006D9</t>
  </si>
  <si>
    <t>51005018006M8</t>
  </si>
  <si>
    <t>51005018171P9</t>
  </si>
  <si>
    <t>51005018009D8</t>
  </si>
  <si>
    <t>51005018009M7</t>
  </si>
  <si>
    <t>51005018005M1</t>
  </si>
  <si>
    <t>51005018005D2</t>
  </si>
  <si>
    <t>51005018174M8</t>
  </si>
  <si>
    <t>51005018014M0</t>
  </si>
  <si>
    <t>33283010001F8</t>
  </si>
  <si>
    <t>51005018003D0</t>
  </si>
  <si>
    <t>51005018003M9</t>
  </si>
  <si>
    <t>51005018170P2</t>
  </si>
  <si>
    <t>51005018004D6</t>
  </si>
  <si>
    <t>51005018004M5</t>
  </si>
  <si>
    <t>51005018002D3</t>
  </si>
  <si>
    <t>51005018002M2</t>
  </si>
  <si>
    <t>51005018007M4</t>
  </si>
  <si>
    <t>31075010001F5</t>
  </si>
  <si>
    <r>
      <rPr>
        <sz val="10"/>
        <color theme="1"/>
        <rFont val="Century Gothic"/>
        <charset val="134"/>
      </rPr>
      <t>Matemática em Rede Nacional</t>
    </r>
    <r>
      <rPr>
        <vertAlign val="superscript"/>
        <sz val="10"/>
        <color theme="1"/>
        <rFont val="Century Gothic"/>
        <charset val="134"/>
      </rPr>
      <t xml:space="preserve"> </t>
    </r>
  </si>
  <si>
    <t>51005018101M0</t>
  </si>
  <si>
    <t>51005018172D6</t>
  </si>
  <si>
    <t>51005018010M5</t>
  </si>
  <si>
    <t>51005018015M7</t>
  </si>
  <si>
    <t>51005018008M0</t>
  </si>
  <si>
    <t>51005018008D1</t>
  </si>
  <si>
    <t xml:space="preserve">NOTAS: </t>
  </si>
  <si>
    <t>(2) Professor Visitante Nacional Senior. Para evitar recontagem, os docentes que atuam em mais de um programa são considerados em apenas um deles, conforme sua lotação e área de formação.</t>
  </si>
  <si>
    <t>(3) Os dados são referentes ao término do ano-base.</t>
  </si>
  <si>
    <t>Quadro - Número de afastamentos concedidos* para servidores cursarem Pós-graduação - por Categoria.</t>
  </si>
  <si>
    <t>Categoria/Ano</t>
  </si>
  <si>
    <t>Docente</t>
  </si>
  <si>
    <t>Técnico Administrativo</t>
  </si>
  <si>
    <t>Nota: * As informações são referentes ao ano de início em que o afastamento foi concedido.</t>
  </si>
  <si>
    <t>Quadro - Número de afastamentos concedidos para servidores cursarem Pós-graduação - por Período*.</t>
  </si>
  <si>
    <t>Integral</t>
  </si>
  <si>
    <t>Parcial</t>
  </si>
  <si>
    <t>Quadro - Número de afastamentos concedidos para servidores (docentes) cursarem Pós-graduação - por Período.</t>
  </si>
  <si>
    <t>Quadro - Número de afastamentos concedidos para servidores (técnicos-administrativos) cursarem Pós-graduação - por Período.</t>
  </si>
  <si>
    <t>Quadro - Número de afastamentos concedidos para servidores cursarem Pós-graduação - por Titulação.</t>
  </si>
  <si>
    <t>Titulação/Ano</t>
  </si>
  <si>
    <t xml:space="preserve">Doutorado </t>
  </si>
  <si>
    <t xml:space="preserve">Pós-Doutorado </t>
  </si>
  <si>
    <t>Quadro - Número de afastamentos concedidos para servidores (docentes) cursarem Pós-graduação - por Titulação.</t>
  </si>
  <si>
    <t xml:space="preserve">Mestrado </t>
  </si>
  <si>
    <t>Quadro - Número de afastamentos concedidos para servidores (Técnicos-administrativos) cursarem Pós-graduação - por Titulação.</t>
  </si>
  <si>
    <t>Quadro - Número de afastamentos concedidos para servidores  cursarem Pós-graduação - por Lotação.</t>
  </si>
  <si>
    <t>Lotação/Ano</t>
  </si>
  <si>
    <t>ACS</t>
  </si>
  <si>
    <t>BIBLIOTECA CENTRAL</t>
  </si>
  <si>
    <t>BIBLIOTECA FADIR</t>
  </si>
  <si>
    <t>COIN</t>
  </si>
  <si>
    <t>EDITORA</t>
  </si>
  <si>
    <t>ESAI</t>
  </si>
  <si>
    <t>FAECA</t>
  </si>
  <si>
    <t>HU</t>
  </si>
  <si>
    <t>PRAD</t>
  </si>
  <si>
    <t>PROAE</t>
  </si>
  <si>
    <t>PROAP</t>
  </si>
  <si>
    <t>PROEX</t>
  </si>
  <si>
    <t>PROGESP</t>
  </si>
  <si>
    <t>PROGRAD</t>
  </si>
  <si>
    <t>PROPP</t>
  </si>
  <si>
    <t>PU</t>
  </si>
  <si>
    <t>REITORIA</t>
  </si>
  <si>
    <t>Quadro - Número de afastamentos concedidos para servidores (docentes)  cursarem Pós-graduação - por Lotação.</t>
  </si>
  <si>
    <t>Quadro - Número de afastamentos concedidos para servidores (técnicos-administrativos)  cursarem Pós-graduação - por Lotação.</t>
  </si>
  <si>
    <t>Quadro - Número de afastamentos concedidos para servidores cursarem Pós-graduação - por Prazo (meses)*.</t>
  </si>
  <si>
    <t>Prazo (meses)</t>
  </si>
  <si>
    <t>Nota: * Os prazos mencionados referem-se ao inicialmente concedido (1º período), não estão inclusas as prorrogações.</t>
  </si>
  <si>
    <t>Número de afastamentos concedidos para servidores cursarem curso de Pós-Graduação</t>
  </si>
  <si>
    <t>Número de afastamentos concedidos para servidores cursarem curso de Pós-Graduação - por Titulação</t>
  </si>
  <si>
    <t>Número de afastamentos concedidos para servidores cursarem curso de Pós-Graduação (2004-2019) - por Período</t>
  </si>
  <si>
    <t>Número de afastamentos concedidos para servidores cursarem curso de Pós-Graduação (2004-2019)- por Lotação</t>
  </si>
  <si>
    <t>Número de afastamentos concedidos para servidores (docentes) cursarem curso de Pós-Graduação (2004-2019)</t>
  </si>
  <si>
    <t>Número de afastamentos concedidos para servidores (técnicos-administrativos) cursarem curso de Pós-Graduação (2004-2019)</t>
  </si>
  <si>
    <t>Número de afastamentos concedidos para servidores docentes cursarem curso de Pós-Graduação (2004-2019), por período</t>
  </si>
  <si>
    <t>Número de afastamentos concedidos para servidores técnicos-administrativos cursarem curso de Pós-Graduação (2004-2019), por período</t>
  </si>
  <si>
    <t>Quadro - Histórico Número de Bolsas Pós-Graduação - Demanda Social CAPES - por Categoria.</t>
  </si>
  <si>
    <t xml:space="preserve">Doutorado                     </t>
  </si>
  <si>
    <t xml:space="preserve">Mestrado                      </t>
  </si>
  <si>
    <t>Fonte: PROPP, com dados do espelho da Folha de Pagamento do mês de dezembro do ano correspondente. Org.: DIPLAN/COPLAN/PROAP.</t>
  </si>
  <si>
    <t>Quadro - Número de Bolsas de Pós-Graduação Demanda Social CAPES em 2019 - por Categoria e mês.</t>
  </si>
  <si>
    <t>Categoria/Mês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</si>
  <si>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</si>
  <si>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</si>
  <si>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</si>
  <si>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</si>
  <si>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</si>
  <si>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</si>
  <si>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</si>
  <si>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</si>
  <si>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</si>
  <si>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</si>
  <si>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</si>
  <si>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</si>
  <si>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PROPP. Org.: DIPLAN/COPLAN/PROAP.</t>
  </si>
  <si>
    <t>Quadro - Valor Total pago - Bolsas de Pós-Graduação Demanda Social CAPES em 2019 - por Categoria e mês.</t>
  </si>
  <si>
    <t>Total mês</t>
  </si>
  <si>
    <t>Total Acumulado</t>
  </si>
  <si>
    <t>Nota: No mês de janeiro de 2019 foi pago uma bolsa de doutorado referente a dezembro/2018.</t>
  </si>
  <si>
    <t>Quadro - Número de Bolsas de Pós-Graduação Demanda Social CAPES em 2019 - por Faculdade e mês.</t>
  </si>
  <si>
    <t>Faculdade/mês</t>
  </si>
  <si>
    <t>Quadro - Valor Total Pago - Bolsas de Pós-Graduação Demanda Social CAPES em 2019 - por Faculdade e mês.</t>
  </si>
  <si>
    <t>Quadro - Número de Bolsas de Pós-Graduação Demanda Social CAPES (Mestrado) em 2019 - por Curso e mês.</t>
  </si>
  <si>
    <t>Curso/mês</t>
  </si>
  <si>
    <t>Entomologia e Conservação da Biodiversidade</t>
  </si>
  <si>
    <t>Nota: (1) O PPG Biologia Geral/Bioprospecção teve seu nome alterado para Biodiversidade e Meio Ambiente a partir de 01/01/2019.</t>
  </si>
  <si>
    <t>Quadro - Valor Total Pago -Bolsas de Pós-Graduação Demanda Social CAPES (Mestrado) em 2019 - por Curso e mês</t>
  </si>
  <si>
    <t>Quadro - Número de Bolsas de Pós-Graduação Demanda Social CAPES (Doutorado) em 2019 - por Curso e mês.</t>
  </si>
  <si>
    <t>Biotecnologia e Biodiversidade - Rede Pró-Centro-Oeste</t>
  </si>
  <si>
    <t>Quadro - Valor Total Pago -Bolsas de Pós-Graduação Demanda Social CAPES (Doutorado) em 2019 - por Curso e mês.</t>
  </si>
  <si>
    <t xml:space="preserve">Histórico Número de Bolsas de Pós-Graduação Demanda Social CAPES </t>
  </si>
  <si>
    <t xml:space="preserve">Número de Bolsas de Pós-Graduação Demanda Social CAPES em dezembro de 2019 - por Faculdade </t>
  </si>
  <si>
    <t>Número de Bolsas de Pós-Graduação Demanda Social CAPES em 2019 - por Categoria e mês</t>
  </si>
  <si>
    <t>Valor Total pago - Bolsas de Pós-Graduação Demanda Social CAPES em 2019 - por  Categoria e mês</t>
  </si>
  <si>
    <t>Quadro - Número de Bolsistas de Pós-Graduação (CNPq e Fundect) ativos em 2019, por mês.</t>
  </si>
  <si>
    <t>Tipo de bolsa</t>
  </si>
  <si>
    <t>CNPq</t>
  </si>
  <si>
    <t>FUNDECT</t>
  </si>
  <si>
    <t>Fonte: PROPP e Unidades Acadêmicas. Org.: DIPLAN/COPLAN/PROAP.</t>
  </si>
  <si>
    <t xml:space="preserve">Nota: </t>
  </si>
  <si>
    <t>(1) Os programas: Ciência e Tecnologia de Alimentos, Educação, Engenharia Agrícola e Química não enviaram as informações conforme solicitação efetuada nos dias 01/06 e 09/06/2020, através do e-mail da diplancoplan@ufgd.edu.br.</t>
  </si>
  <si>
    <t>Quadro - Número de Bolsistas de Pós-Graduação (CNPq e Fundect) ativos em 2019, por mês e categoria.</t>
  </si>
  <si>
    <r>
      <rPr>
        <b/>
        <sz val="10"/>
        <color theme="1"/>
        <rFont val="Century Gothic"/>
        <charset val="134"/>
      </rPr>
      <t>Quadro - Valor estimado pago aos Bolsistas de Pós-Graduação (CNPq e Fundect) ativos em 2019, por mês.</t>
    </r>
    <r>
      <rPr>
        <b/>
        <vertAlign val="superscript"/>
        <sz val="10"/>
        <color theme="1"/>
        <rFont val="Century Gothic"/>
        <charset val="134"/>
      </rPr>
      <t>1</t>
    </r>
  </si>
  <si>
    <t xml:space="preserve">Notas: </t>
  </si>
  <si>
    <t>(1) Os valores foram estimados de acordo com a quantitade de bolsas vigentes e seus respectivos valores.</t>
  </si>
  <si>
    <t>(2) Os programas: Ciência e Tecnologia de Alimentos, Educação, Engenharia Agrícola e Química não enviaram as informações conforme solicitação efetuada nos dias 01/06 e 09/06/2020, através do e-mail da diplancoplan@ufgd.edu.br.</t>
  </si>
  <si>
    <t>Quadro - Número de Bolsistas de Pós-Graduação (CNPq) ativos em 2019, por mês e Faculdade.</t>
  </si>
  <si>
    <t>Faculdade</t>
  </si>
  <si>
    <t>Quadro - Número de Bolsistas de Pós-Graduação (Fundect) ativos em 2019, por mês e Faculdade.</t>
  </si>
  <si>
    <t>Quadro - Número de Bolsistas de Pós-Graduação (CNPq) ativos em 2019, por mês, Faculdade e categoria (mestrado).</t>
  </si>
  <si>
    <t>Quadro - Número de Bolsistas de Pós-Graduação (CNPq) ativos em 2019, por mês, Faculdade e categoria (doutorado).</t>
  </si>
  <si>
    <t>Quadro - Número de Bolsistas de Pós-Graduação (Fundect) ativos em 2019, por mês, Faculdade e categoria (mestrado).</t>
  </si>
  <si>
    <t>Quadro - Número de Bolsistas de Pós-Graduação (Fundect) ativos em 2019, por mês, Faculdade e categoria (doutorado).</t>
  </si>
  <si>
    <t>Quadro - Número de Bolsistas de Pós-Graduação (CNPq e Fundect) ativos em 2019, por mês, Faculdade, Curso e categoria (mestrado).</t>
  </si>
  <si>
    <r>
      <t xml:space="preserve">Curso </t>
    </r>
    <r>
      <rPr>
        <b/>
        <vertAlign val="superscript"/>
        <sz val="10"/>
        <color theme="1"/>
        <rFont val="Century Gothic"/>
        <charset val="134"/>
      </rPr>
      <t>(1)</t>
    </r>
  </si>
  <si>
    <r>
      <t xml:space="preserve">Biodiversidade e Meio Ambiente </t>
    </r>
    <r>
      <rPr>
        <vertAlign val="superscript"/>
        <sz val="10"/>
        <color theme="1"/>
        <rFont val="Century Gothic"/>
        <charset val="134"/>
      </rPr>
      <t>(2)</t>
    </r>
  </si>
  <si>
    <t>...</t>
  </si>
  <si>
    <t>Quadro - Número de Bolsistas de Pós-Graduação (CNPq e Fundect) ativos em 2019, por mês, Faculdade, Curso e categoria (doutorado).</t>
  </si>
  <si>
    <t>Número de Bolsistas de Pós-Graduação (CNPq e Fundect) ativos em 2019, por mês.</t>
  </si>
  <si>
    <r>
      <rPr>
        <b/>
        <sz val="12"/>
        <color theme="0"/>
        <rFont val="Century Gothic"/>
        <charset val="134"/>
      </rPr>
      <t>Valor estimado pago aos Bolsistas de Pós-Graduação (CNPq e Fundect) ativos em 2019, por mês.</t>
    </r>
    <r>
      <rPr>
        <b/>
        <vertAlign val="superscript"/>
        <sz val="12"/>
        <color theme="0"/>
        <rFont val="Century Gothic"/>
        <charset val="134"/>
      </rPr>
      <t>1</t>
    </r>
  </si>
  <si>
    <t>Nota: (1) Os valores foram estimados de acordo com a quantitade de bolsas vigentes e seus respectivos valores.</t>
  </si>
  <si>
    <t>Número de Bolsas de Pós-Graduação (CNPq e Fundect) em 2019 - por Categoria e mês</t>
  </si>
  <si>
    <t>Quadro - Histórico do número de bolsas de produtividade em pesquisa do CNPq, segundo área do conhecimento.</t>
  </si>
  <si>
    <t>Grande Área CNPq</t>
  </si>
  <si>
    <t>Nº de bolsas-ano (BPQ)</t>
  </si>
  <si>
    <t xml:space="preserve">Ciências Agrárias </t>
  </si>
  <si>
    <t xml:space="preserve">Ciências Biológicas </t>
  </si>
  <si>
    <t xml:space="preserve">Ciências da Saúde </t>
  </si>
  <si>
    <t xml:space="preserve">Ciências Exatas e da Terra </t>
  </si>
  <si>
    <t xml:space="preserve">Ciências Humanas </t>
  </si>
  <si>
    <t xml:space="preserve">Ciências Sociais Aplicadas </t>
  </si>
  <si>
    <t xml:space="preserve">Engenharias </t>
  </si>
  <si>
    <t xml:space="preserve">Linguística, Letras e Artes </t>
  </si>
  <si>
    <t>Quadro - Histórico Grupos de Pesquisa segundo área do conhecimento.</t>
  </si>
  <si>
    <t>Grupos de Pesquisa</t>
  </si>
  <si>
    <t>Quadro - Histórico % Participação dos Grupos de Pesquisa e Recursos humanos segundo área do conhecimento.</t>
  </si>
  <si>
    <t>Quadro - Histórico do número de bolsas de produtividade em pesquisa do CNPq, segundo área do conhecimento, por nível.</t>
  </si>
  <si>
    <t>Nível:</t>
  </si>
  <si>
    <t>1B</t>
  </si>
  <si>
    <t>1C</t>
  </si>
  <si>
    <t>1D</t>
  </si>
  <si>
    <t>Quadro - Histórico do número de bolsas de produtividade em desenvolvimento tecnológico e extensão inovadora do CNPq, de doutores segundo área do conhecimento.</t>
  </si>
  <si>
    <t>Tecnologias</t>
  </si>
  <si>
    <t>Quadro - Relações entre Grupos de Pesquisa e Recursos humanos segundo área do conhecimento em 2019.</t>
  </si>
  <si>
    <t>Grupos de Pesquisa             (G)</t>
  </si>
  <si>
    <t>Linhas de Pesquisa           (L)</t>
  </si>
  <si>
    <t>Pesquisadores             (P)</t>
  </si>
  <si>
    <t>Estudantes               (E)</t>
  </si>
  <si>
    <t>RELAÇÕES</t>
  </si>
  <si>
    <t>(L)/(G)</t>
  </si>
  <si>
    <t>(P)/(L)</t>
  </si>
  <si>
    <t>(P)/(G)</t>
  </si>
  <si>
    <t>(E)/(G)</t>
  </si>
  <si>
    <t>2019/1</t>
  </si>
  <si>
    <t>Histórico Número de Bolsas de Produtividade em Pesquisa do CNPq</t>
  </si>
  <si>
    <t>Histórico do número de bolsas de produtividade em pesquisa do CNPq, segundo área do conhecimento, por nível</t>
  </si>
  <si>
    <t>Nota: O CNPq classifica as bolsas de produtividade em pesquisa em dois níveis, 1 e 2, sendo que o nível 1, possui ainda uma gradação: A, B, C e D. O nível 1A  é considerado o nível mais elevado das bolsas de produtividade em pesquisa do CNPq.</t>
  </si>
  <si>
    <t>Histórico Grupos de Pesquisa segundo área do conhecimento</t>
  </si>
  <si>
    <t xml:space="preserve"> Histórico do número de bolsas de produtividade em pesquisa do CNPq, segundo área do conhecimento</t>
  </si>
  <si>
    <t>Quadro - Histórico do número de Projetos de Pesquisa da UFGD.</t>
  </si>
  <si>
    <t>Status Projetos de Pesquisa</t>
  </si>
  <si>
    <t>Iniciados (por exercício)</t>
  </si>
  <si>
    <t>Andamento*</t>
  </si>
  <si>
    <t>Pendentes**</t>
  </si>
  <si>
    <t>Concluídos***</t>
  </si>
  <si>
    <t>Fonte: COPQ/PROPP. Org. DIPLAN/COPLAN/PROAP.</t>
  </si>
  <si>
    <t>Nota: * Nos projetos em andamento foram considerados todos os projetos ativos em 31/12/2019.</t>
  </si>
  <si>
    <t xml:space="preserve">           ** Os projetos pendentes referem-se aqueles cuja vigência terminou no exercício de referência, mas que até 31/12 não havia chegado à PROPP o pedido de prorrogação ou o relatório final de conclusão.</t>
  </si>
  <si>
    <t xml:space="preserve">          *** São considerados projetos concluídos somente aqueles que entregaram o relatório final da execução do projeto (tanto do exercício de 2019 quanto de anos anteriores).</t>
  </si>
  <si>
    <t>Quadro  - Histórico do número de Projetos de Pesquisa (Iniciados) por Unidade Acadêmica.</t>
  </si>
  <si>
    <t>Unidade Acadêmica</t>
  </si>
  <si>
    <t>Projetos Iniciados</t>
  </si>
  <si>
    <t>EaD</t>
  </si>
  <si>
    <t>Quadro  - Histórico do número de Projetos de Pesquisa (Em andamento) por Unidade Acadêmica.</t>
  </si>
  <si>
    <t>Projetos em Andamento</t>
  </si>
  <si>
    <t>Quadro  - Histórico do número de Projetos de Pesquisa (Concluídos) por Unidade Acadêmica.</t>
  </si>
  <si>
    <t>Projetos Concluídos</t>
  </si>
  <si>
    <t>Quadro  - Histórico do número de Projetos de Pesquisa (Pendentes) por Unidade Acadêmica.</t>
  </si>
  <si>
    <t>Projetos Pendentes</t>
  </si>
  <si>
    <t>Quadro  - Número de Projetos de Pesquisa (Iniciados em 2019) por Unidade Acadêmica e por mês.</t>
  </si>
  <si>
    <t>Projetos Iniciados em 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</si>
  <si>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</si>
  <si>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</si>
  <si>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</si>
  <si>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</si>
  <si>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</si>
  <si>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</si>
  <si>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</si>
  <si>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</si>
  <si>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</si>
  <si>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</si>
  <si>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</si>
  <si>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</si>
  <si>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Histórico de Projetos de Pesquisa Iniciados (em cada exercício)</t>
  </si>
  <si>
    <t>Número de projetos de Pesquisa Iniciados em 2019, por mês</t>
  </si>
  <si>
    <t>Histórico de Projetos de Pesquisa em andamento*</t>
  </si>
  <si>
    <t>Histórico de Projetos de Pesquisa Concluídos*</t>
  </si>
  <si>
    <t>Nota: *Nos projetos em andamento foram considerados todos os projetos ativos em 31/12/2019.</t>
  </si>
  <si>
    <t>Nota: *São considerados projetos concluídos somente aqueles que entregaram o relatório final da execução do projeto (tanto do exercício de 2018 quanto de anos anteriores).</t>
  </si>
  <si>
    <t>Quadro - Quantidade de Apoio Financeiro aos projetos de Pesquisa em 2019, por modalidade e programa.</t>
  </si>
  <si>
    <t>Modalidade</t>
  </si>
  <si>
    <t>PAP-UA</t>
  </si>
  <si>
    <t>PAP-UFGD</t>
  </si>
  <si>
    <t>Combustível</t>
  </si>
  <si>
    <t>Inscrição internacional</t>
  </si>
  <si>
    <t>Inscrição nacional</t>
  </si>
  <si>
    <t>Manutenção de equipamento</t>
  </si>
  <si>
    <t>Materiais de consumo almoxarifado</t>
  </si>
  <si>
    <t>Materiais de consumo externos</t>
  </si>
  <si>
    <t>Publicação de artigo A1</t>
  </si>
  <si>
    <t>Publicação de artigo A2</t>
  </si>
  <si>
    <t>Publicação de artigo B1</t>
  </si>
  <si>
    <t>Publicação de livro</t>
  </si>
  <si>
    <t>Revisão de artigo A1</t>
  </si>
  <si>
    <t>Revisão de artigo A2</t>
  </si>
  <si>
    <t>Revisão de artigo B1</t>
  </si>
  <si>
    <t>Revisão de artigo B2</t>
  </si>
  <si>
    <t>Tradução de artigo A1</t>
  </si>
  <si>
    <t>Tradução de artigo A2</t>
  </si>
  <si>
    <t>Tradução de artigo B1</t>
  </si>
  <si>
    <t>Tradução de artigo B2</t>
  </si>
  <si>
    <t>Tradução de capítulo</t>
  </si>
  <si>
    <t>Nota: * Orçamento referente ao exercício de 2019.</t>
  </si>
  <si>
    <t>Quadro - Valor do Apoio Financeiro aos projetos de Pesquisa em 2019, por modalidade e programa.</t>
  </si>
  <si>
    <t>Quadro - Quantidade de Apoio Financeiro aos projetos de Pesquisa em 2019 - PAP-UA, por Unidade Acadêmica e modalidade.</t>
  </si>
  <si>
    <t>Unidade Acadêmica/Modalidade</t>
  </si>
  <si>
    <t>Contagem de Pesquisador(a)</t>
  </si>
  <si>
    <t>Quadro - Valor do Apoio Financeiro aos projetos de Pesquisa em 2019 - PAP-UA, por Unidade Acadêmica e modalidade.</t>
  </si>
  <si>
    <t>Quadro - Quantidade de Apoio Financeiro aos projetos de Pesquisa em 2019 - PAP-UFGD, por Unidade Acadêmica e modalidade.</t>
  </si>
  <si>
    <t>Quadro - Valor do Apoio Financeiro aos projetos de Pesquisa em 2019 - PAP-UFGD, por Unidade Acadêmica e modalidade.</t>
  </si>
  <si>
    <t>Quantidade de Apoio Financeiro aos Projetos de Pesquisa em 2019, por programa</t>
  </si>
  <si>
    <t>Valor do Apoio Financeiro aos Projetos de Pesquisa em 2019, por programa</t>
  </si>
  <si>
    <t>Quantidade de Apoio Financeiro aos Projetos de Pesquisa em 2019 - PAP-UA, por modalidade</t>
  </si>
  <si>
    <t>Valor do Apoio Financeiro aos Projetos de Pesquisa em 2019 - PAP-UA, por modalidade</t>
  </si>
  <si>
    <t>Quantidade de Apoio Financeiro aos Projetos de Pesquisa em 2019 - PAP-UFGD, por modalidade</t>
  </si>
  <si>
    <t>Valor do Apoio Financeiro aos Projetos de Pesquisa em 2019 - PAP-UFGD, por modalidade</t>
  </si>
  <si>
    <t>DATA</t>
  </si>
  <si>
    <t>Versão</t>
  </si>
  <si>
    <t>ATUALIZAÇÃO/ALTERAÇÃO</t>
  </si>
  <si>
    <t>ATUALIZADO POR:</t>
  </si>
  <si>
    <t>Versão 4.0</t>
  </si>
  <si>
    <t>Finalização da inserção dos dados de 2019</t>
  </si>
  <si>
    <t>Rozimare Rivas</t>
  </si>
  <si>
    <t>Versão 3.0</t>
  </si>
  <si>
    <t>Relatório 2018 validado pelo Pró-Reitor de Ensino de Pós-Graduação e Pesquisa  em exercício</t>
  </si>
  <si>
    <t>Finalização da inserção dos dados de 2018</t>
  </si>
  <si>
    <t>Retificação das informações de monografias, dissertações e teses defendidas</t>
  </si>
  <si>
    <t>Versão 2.0</t>
  </si>
  <si>
    <t>Relatório 2017 validado pelo Pró-Reitor de Ensino de Pós-Graduação e Pesquisa  em exercício</t>
  </si>
  <si>
    <t>Alteração do quadro Histórico do número de Projetos de Pesquisa da UFGD, pois inserida uma nova linha referente aos projetos pendentes.</t>
  </si>
  <si>
    <t>Retificação das informações do número de afastamentos concedidos em 2008, 2010, 2011, 2012, 2015 e 2016, pois foi efetuada a correção de datas de início dos afastamentos, bem como inserção de servidores que não constavam na planilha que havia sido carregada no Moodle.</t>
  </si>
  <si>
    <t>Versão 1.1</t>
  </si>
  <si>
    <r>
      <rPr>
        <sz val="10"/>
        <color rgb="FF009900"/>
        <rFont val="Century Gothic"/>
        <charset val="134"/>
      </rPr>
      <t xml:space="preserve">Alteração </t>
    </r>
    <r>
      <rPr>
        <i/>
        <sz val="10"/>
        <color rgb="FF009900"/>
        <rFont val="Century Gothic"/>
        <charset val="134"/>
      </rPr>
      <t>hiperlinks</t>
    </r>
    <r>
      <rPr>
        <sz val="10"/>
        <color rgb="FF009900"/>
        <rFont val="Century Gothic"/>
        <charset val="134"/>
      </rPr>
      <t xml:space="preserve"> Capa.</t>
    </r>
  </si>
  <si>
    <t>Inserção do número de bolsas de produtividade em desenvolvimento tecnológico e extensão inovadora do CNPq, de doutores segundo área do conhecimento, do ano de 2016.</t>
  </si>
  <si>
    <r>
      <rPr>
        <sz val="10"/>
        <color rgb="FF009900"/>
        <rFont val="Century Gothic"/>
        <charset val="134"/>
      </rPr>
      <t>Retificação das informações do número de monografias/artigos científicos de 2015 (curso de Direito, Educação Intercultural e  Ensino de Matemática - Matemática na Prática) e de 2016 (Educação Intercultural, Docência na Educação Infantil e Saúde Pública), conforme ORLANDO, Gislaine D. Nascimento.</t>
    </r>
    <r>
      <rPr>
        <b/>
        <sz val="10"/>
        <color rgb="FF009900"/>
        <rFont val="Century Gothic"/>
        <charset val="134"/>
      </rPr>
      <t xml:space="preserve"> Dúvidas</t>
    </r>
    <r>
      <rPr>
        <sz val="10"/>
        <color rgb="FF009900"/>
        <rFont val="Century Gothic"/>
        <charset val="134"/>
      </rPr>
      <t>. [mensagem pessoal]. Mensagem recebida por &lt;diplancoplan@ufgd.edu.br&gt; em 20 de junho de 2018.</t>
    </r>
  </si>
  <si>
    <r>
      <rPr>
        <sz val="10"/>
        <color rgb="FF009900"/>
        <rFont val="Century Gothic"/>
        <charset val="134"/>
      </rPr>
      <t xml:space="preserve">Retificação das informações do número de teses (curso Entomomologia e Conservação da Biodiversidade) e dissertações (cursos: Agronomia, Ciencia e Tecnologia Ambiental,  Ensino de Física, Entomomologia e Conservação da Biodiversidade e Letras) do ano de 2016, conforme ORLANDO, Gislaine D. Nascimento. </t>
    </r>
    <r>
      <rPr>
        <b/>
        <sz val="10"/>
        <color rgb="FF009900"/>
        <rFont val="Century Gothic"/>
        <charset val="134"/>
      </rPr>
      <t>Dúvidas</t>
    </r>
    <r>
      <rPr>
        <sz val="10"/>
        <color rgb="FF009900"/>
        <rFont val="Century Gothic"/>
        <charset val="134"/>
      </rPr>
      <t>. [mensagem pessoal]. Mensagem recebida por &lt;diplancoplan@ufgd.edu.br&gt; em 20 de junho de 2018.</t>
    </r>
  </si>
  <si>
    <r>
      <rPr>
        <sz val="10"/>
        <color rgb="FF009900"/>
        <rFont val="Century Gothic"/>
        <charset val="134"/>
      </rPr>
      <t>Retificação do número de Vagas Ofertadas no Mestrado em 2016, do quadro Histórico das Vagas Ofertadas Programas de Pós-Graduação</t>
    </r>
    <r>
      <rPr>
        <i/>
        <sz val="10"/>
        <color rgb="FF009900"/>
        <rFont val="Century Gothic"/>
        <charset val="134"/>
      </rPr>
      <t xml:space="preserve"> Stricto Sensu</t>
    </r>
    <r>
      <rPr>
        <sz val="10"/>
        <color rgb="FF009900"/>
        <rFont val="Century Gothic"/>
        <charset val="134"/>
      </rPr>
      <t>.</t>
    </r>
  </si>
  <si>
    <t>Inserção dos dados de 2016 nos gráficos resumo da Pós-Graduação.</t>
  </si>
  <si>
    <t>Inserção do número de alunos especiais 2015 e 2016 no Quadro - Histórico do número total de Matriculas no 1º  Semestre da Pós-Graduação da UFGD e no Quadro - Histórico do número total de Matriculas no 2º  Semestre da Pós-Graduação da UFGD.</t>
  </si>
  <si>
    <t>Inserção dos dados de 2017 e atualização dos gráficos.</t>
  </si>
  <si>
    <t>Versão 1.0</t>
  </si>
  <si>
    <t>Inclusão de Quadro na planilha "projetos_pesquisa" especificando projetos encerrados com e sem relatório, com atualização de quantidades desde 2006.</t>
  </si>
  <si>
    <t>Carolina Rosa</t>
  </si>
  <si>
    <t>Atualização do nº. total de concluintes da especialização 2014.</t>
  </si>
  <si>
    <t>Correção do nº. total de vagas ofertadas da residência médica 2015.</t>
  </si>
  <si>
    <t>Alteração de Tabelas para Quadros.</t>
  </si>
  <si>
    <t>Alteração do layout e logo da UFGD.</t>
  </si>
  <si>
    <t>Fernanda Langa</t>
  </si>
  <si>
    <t>Administração Pública em Rede Nacional</t>
  </si>
  <si>
    <r>
      <t xml:space="preserve">Administração Pública em Rede Nacional </t>
    </r>
    <r>
      <rPr>
        <vertAlign val="superscript"/>
        <sz val="10"/>
        <color theme="1"/>
        <rFont val="Century Gothic"/>
        <charset val="134"/>
      </rPr>
      <t>(2)</t>
    </r>
  </si>
  <si>
    <t>Administração Pública em Rede Nacional ⁽¹⁾</t>
  </si>
  <si>
    <t>Área Básica (Área de Avaliação)</t>
  </si>
  <si>
    <t>Letras (Linguística e Literatura)</t>
  </si>
  <si>
    <t>Antropologia (Antropologia / Arqueologia)</t>
  </si>
  <si>
    <t>Nutrição (Nutrição)</t>
  </si>
  <si>
    <t>Versão 4.1</t>
  </si>
  <si>
    <t>Relatório 2018 validado pela Pró-Reitora de Ensino de Pós-Graduação e Pesquisa com Ressalvas</t>
  </si>
  <si>
    <t xml:space="preserve">Relatório 2019 validado pela Pró-Reitora de Ensino de Pós-Graduação e Pesquisa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</si>
</sst>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 R$ &quot;* #,##0.00\ ;&quot;-R$ &quot;* #,##0.00\ ;&quot; R$ &quot;* \-#\ ;@\ "/>
    <numFmt numFmtId="165" formatCode="0_);\(0\)"/>
    <numFmt numFmtId="166" formatCode="&quot; R$ &quot;* #,##0.00\ ;&quot; R$ &quot;* \(#,##0.00\);&quot; R$ &quot;* \-#\ ;@\ "/>
    <numFmt numFmtId="167" formatCode="&quot;R$&quot;\ #,##0.00"/>
    <numFmt numFmtId="168" formatCode="0.0"/>
    <numFmt numFmtId="169" formatCode="#,##0.0"/>
  </numFmts>
  <fonts count="65">
    <font>
      <sz val="11"/>
      <color theme="1"/>
      <name val="Calibri"/>
      <charset val="134"/>
      <scheme val="minor"/>
    </font>
    <font>
      <b/>
      <sz val="10"/>
      <color theme="0"/>
      <name val="Century Gothic"/>
      <charset val="134"/>
    </font>
    <font>
      <sz val="10"/>
      <color rgb="FF009900"/>
      <name val="Century Gothic"/>
      <charset val="134"/>
    </font>
    <font>
      <sz val="10"/>
      <color theme="1"/>
      <name val="Century Gothic"/>
      <charset val="134"/>
    </font>
    <font>
      <b/>
      <sz val="12"/>
      <color theme="0"/>
      <name val="Century Gothic"/>
      <charset val="134"/>
    </font>
    <font>
      <b/>
      <sz val="10"/>
      <name val="Century Gothic"/>
      <charset val="134"/>
    </font>
    <font>
      <sz val="10"/>
      <name val="Century Gothic"/>
      <charset val="134"/>
    </font>
    <font>
      <b/>
      <sz val="10"/>
      <color theme="1"/>
      <name val="Century Gothic"/>
      <charset val="134"/>
    </font>
    <font>
      <b/>
      <sz val="10"/>
      <color indexed="8"/>
      <name val="Century Gothic"/>
      <charset val="134"/>
    </font>
    <font>
      <b/>
      <sz val="10"/>
      <color rgb="FFFFFF00"/>
      <name val="Century Gothic"/>
      <charset val="134"/>
    </font>
    <font>
      <sz val="10"/>
      <color theme="1"/>
      <name val="Calibri"/>
      <charset val="134"/>
      <scheme val="minor"/>
    </font>
    <font>
      <sz val="10"/>
      <color indexed="8"/>
      <name val="Century Gothic"/>
      <charset val="134"/>
    </font>
    <font>
      <b/>
      <sz val="10"/>
      <color rgb="FFFF0000"/>
      <name val="Century Gothic"/>
      <charset val="134"/>
    </font>
    <font>
      <sz val="11"/>
      <color theme="1"/>
      <name val="Tahoma"/>
      <charset val="134"/>
    </font>
    <font>
      <sz val="11"/>
      <name val="Tahoma"/>
      <charset val="134"/>
    </font>
    <font>
      <b/>
      <sz val="9.5"/>
      <name val="Century Gothic"/>
      <charset val="134"/>
    </font>
    <font>
      <sz val="10"/>
      <color rgb="FF000000"/>
      <name val="Century Gothic"/>
      <charset val="134"/>
    </font>
    <font>
      <sz val="9"/>
      <color theme="1"/>
      <name val="Century Gothic"/>
      <charset val="134"/>
    </font>
    <font>
      <sz val="12"/>
      <name val="Tahoma"/>
      <charset val="134"/>
    </font>
    <font>
      <sz val="10"/>
      <name val="Tahoma"/>
      <charset val="134"/>
    </font>
    <font>
      <sz val="12"/>
      <color theme="1"/>
      <name val="Tahoma"/>
      <charset val="134"/>
    </font>
    <font>
      <sz val="10"/>
      <color indexed="22"/>
      <name val="Century Gothic"/>
      <charset val="134"/>
    </font>
    <font>
      <b/>
      <sz val="18"/>
      <color rgb="FFFFFF00"/>
      <name val="Arial"/>
      <charset val="134"/>
    </font>
    <font>
      <b/>
      <sz val="12"/>
      <name val="Century Gothic"/>
      <charset val="134"/>
    </font>
    <font>
      <b/>
      <sz val="12"/>
      <name val="Tahoma"/>
      <charset val="134"/>
    </font>
    <font>
      <sz val="12"/>
      <name val="Century Gothic"/>
      <charset val="134"/>
    </font>
    <font>
      <b/>
      <sz val="18"/>
      <color rgb="FFFFFF00"/>
      <name val="Tahoma"/>
      <charset val="134"/>
    </font>
    <font>
      <sz val="10"/>
      <color rgb="FFFF0000"/>
      <name val="Century Gothic"/>
      <charset val="134"/>
    </font>
    <font>
      <b/>
      <sz val="10"/>
      <color rgb="FFFFFF00"/>
      <name val="Centuy gothic"/>
      <charset val="134"/>
    </font>
    <font>
      <b/>
      <sz val="10"/>
      <color theme="1"/>
      <name val="Centuy gothic"/>
      <charset val="134"/>
    </font>
    <font>
      <sz val="10"/>
      <color theme="1"/>
      <name val="Centuy gothic"/>
      <charset val="134"/>
    </font>
    <font>
      <b/>
      <sz val="10"/>
      <color rgb="FFFFFF00"/>
      <name val="Arial"/>
      <charset val="134"/>
    </font>
    <font>
      <sz val="10"/>
      <color rgb="FF000000"/>
      <name val="Arial"/>
      <charset val="1"/>
    </font>
    <font>
      <b/>
      <sz val="12"/>
      <color rgb="FFFFFF00"/>
      <name val="Century Gothic"/>
      <charset val="134"/>
    </font>
    <font>
      <sz val="11"/>
      <color rgb="FF008000"/>
      <name val="Calibri"/>
      <charset val="134"/>
      <scheme val="minor"/>
    </font>
    <font>
      <b/>
      <sz val="10"/>
      <color rgb="FF000000"/>
      <name val="Calibri"/>
      <charset val="1"/>
    </font>
    <font>
      <b/>
      <sz val="10"/>
      <color rgb="FFFFFFFF"/>
      <name val="Calibri"/>
      <charset val="1"/>
    </font>
    <font>
      <sz val="10"/>
      <color rgb="FFFFFFFF"/>
      <name val="Calibri"/>
      <charset val="1"/>
    </font>
    <font>
      <u/>
      <sz val="10"/>
      <color rgb="FF0000EE"/>
      <name val="Calibri"/>
      <charset val="1"/>
    </font>
    <font>
      <u/>
      <sz val="11"/>
      <color rgb="FF0000FF"/>
      <name val="Calibri"/>
      <charset val="1"/>
    </font>
    <font>
      <sz val="10"/>
      <name val="Arial"/>
      <charset val="134"/>
    </font>
    <font>
      <sz val="11"/>
      <color rgb="FF000000"/>
      <name val="Calibri"/>
      <charset val="1"/>
    </font>
    <font>
      <sz val="10"/>
      <name val="Arial"/>
      <charset val="1"/>
    </font>
    <font>
      <sz val="10"/>
      <color rgb="FF006600"/>
      <name val="Calibri"/>
      <charset val="1"/>
    </font>
    <font>
      <i/>
      <sz val="10"/>
      <color rgb="FF808080"/>
      <name val="Calibri"/>
      <charset val="1"/>
    </font>
    <font>
      <sz val="10"/>
      <color rgb="FF996600"/>
      <name val="Calibri"/>
      <charset val="1"/>
    </font>
    <font>
      <sz val="10"/>
      <color rgb="FFCC0000"/>
      <name val="Calibri"/>
      <charset val="1"/>
    </font>
    <font>
      <sz val="12"/>
      <color rgb="FF000000"/>
      <name val="Calibri"/>
      <charset val="1"/>
    </font>
    <font>
      <sz val="18"/>
      <color rgb="FF000000"/>
      <name val="Calibri"/>
      <charset val="1"/>
    </font>
    <font>
      <sz val="10"/>
      <color rgb="FF333333"/>
      <name val="Calibri"/>
      <charset val="1"/>
    </font>
    <font>
      <i/>
      <sz val="10"/>
      <color rgb="FF009900"/>
      <name val="Century Gothic"/>
      <charset val="134"/>
    </font>
    <font>
      <b/>
      <sz val="10"/>
      <color rgb="FF009900"/>
      <name val="Century Gothic"/>
      <charset val="134"/>
    </font>
    <font>
      <b/>
      <vertAlign val="superscript"/>
      <sz val="12"/>
      <color theme="0"/>
      <name val="Century Gothic"/>
      <charset val="134"/>
    </font>
    <font>
      <b/>
      <vertAlign val="superscript"/>
      <sz val="10"/>
      <color theme="1"/>
      <name val="Century Gothic"/>
      <charset val="134"/>
    </font>
    <font>
      <vertAlign val="superscript"/>
      <sz val="10"/>
      <color theme="1"/>
      <name val="Century Gothic"/>
      <charset val="134"/>
    </font>
    <font>
      <b/>
      <i/>
      <sz val="10"/>
      <color theme="1"/>
      <name val="Century Gothic"/>
      <charset val="134"/>
    </font>
    <font>
      <vertAlign val="superscript"/>
      <sz val="10"/>
      <color rgb="FFFF0000"/>
      <name val="Century Gothic"/>
      <charset val="134"/>
    </font>
    <font>
      <b/>
      <i/>
      <sz val="12"/>
      <color theme="0"/>
      <name val="Century Gothic"/>
      <charset val="134"/>
    </font>
    <font>
      <b/>
      <i/>
      <sz val="10"/>
      <color theme="1"/>
      <name val="Centuy gothic"/>
      <charset val="134"/>
    </font>
    <font>
      <vertAlign val="subscript"/>
      <sz val="10"/>
      <name val="Century Gothic"/>
      <charset val="134"/>
    </font>
    <font>
      <vertAlign val="superscript"/>
      <sz val="12"/>
      <color theme="1"/>
      <name val="Arial"/>
      <charset val="1"/>
    </font>
    <font>
      <sz val="8"/>
      <name val="Tahoma"/>
      <charset val="134"/>
    </font>
    <font>
      <b/>
      <sz val="14"/>
      <name val="Tahoma"/>
      <charset val="134"/>
    </font>
    <font>
      <sz val="11"/>
      <color theme="1"/>
      <name val="Calibri"/>
      <charset val="134"/>
      <scheme val="minor"/>
    </font>
    <font>
      <sz val="10"/>
      <color indexed="8"/>
      <name val="Century Gothic"/>
      <charset val="1"/>
    </font>
  </fonts>
  <fills count="2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896084475234231"/>
        </stop>
      </gradientFill>
    </fill>
    <fill>
      <patternFill patternType="solid">
        <fgColor rgb="FFFFFF00"/>
        <bgColor indexed="64"/>
      </patternFill>
    </fill>
    <fill>
      <patternFill patternType="solid">
        <fgColor rgb="FFDDDDDD"/>
        <bgColor rgb="FFDCE6F2"/>
      </patternFill>
    </fill>
    <fill>
      <patternFill patternType="solid">
        <fgColor rgb="FFCC0000"/>
        <bgColor rgb="FFC00000"/>
      </patternFill>
    </fill>
    <fill>
      <patternFill patternType="solid">
        <fgColor rgb="FF000000"/>
        <bgColor rgb="FF003600"/>
      </patternFill>
    </fill>
    <fill>
      <patternFill patternType="solid">
        <fgColor rgb="FFCCFFCC"/>
        <bgColor rgb="FFDBEEF4"/>
      </patternFill>
    </fill>
    <fill>
      <patternFill patternType="solid">
        <fgColor rgb="FFFFFFCC"/>
        <bgColor rgb="FFEBF1DE"/>
      </patternFill>
    </fill>
    <fill>
      <patternFill patternType="solid">
        <fgColor rgb="FFFFCCCC"/>
        <bgColor rgb="FFE6B9B8"/>
      </patternFill>
    </fill>
    <fill>
      <patternFill patternType="solid">
        <fgColor rgb="FF808080"/>
        <bgColor rgb="FF878787"/>
      </patternFill>
    </fill>
  </fills>
  <borders count="76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indexed="65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indexed="65"/>
      </top>
      <bottom/>
      <diagonal/>
    </border>
    <border>
      <left style="thin">
        <color theme="1"/>
      </left>
      <right style="thin">
        <color theme="1"/>
      </right>
      <top style="thin">
        <color indexed="65"/>
      </top>
      <bottom/>
      <diagonal/>
    </border>
    <border>
      <left style="thin">
        <color theme="1"/>
      </left>
      <right/>
      <top style="thin">
        <color indexed="65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5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</borders>
  <cellStyleXfs count="31">
    <xf numFmtId="0" fontId="0" fillId="0" borderId="0"/>
    <xf numFmtId="0" fontId="36" fillId="18" borderId="0" applyBorder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42" fillId="0" borderId="0"/>
    <xf numFmtId="0" fontId="46" fillId="22" borderId="0" applyBorder="0" applyProtection="0"/>
    <xf numFmtId="0" fontId="35" fillId="0" borderId="0" applyBorder="0" applyProtection="0"/>
    <xf numFmtId="0" fontId="41" fillId="0" borderId="0" applyBorder="0" applyProtection="0"/>
    <xf numFmtId="0" fontId="44" fillId="0" borderId="0" applyBorder="0" applyProtection="0"/>
    <xf numFmtId="0" fontId="38" fillId="0" borderId="0" applyBorder="0" applyProtection="0"/>
    <xf numFmtId="164" fontId="41" fillId="0" borderId="0" applyBorder="0" applyProtection="0"/>
    <xf numFmtId="166" fontId="41" fillId="0" borderId="0" applyBorder="0" applyProtection="0"/>
    <xf numFmtId="0" fontId="47" fillId="0" borderId="0" applyBorder="0" applyProtection="0"/>
    <xf numFmtId="0" fontId="37" fillId="19" borderId="0" applyBorder="0" applyProtection="0"/>
    <xf numFmtId="0" fontId="45" fillId="21" borderId="0" applyBorder="0" applyProtection="0"/>
    <xf numFmtId="0" fontId="37" fillId="23" borderId="0" applyBorder="0" applyProtection="0"/>
    <xf numFmtId="0" fontId="35" fillId="17" borderId="0" applyBorder="0" applyProtection="0"/>
    <xf numFmtId="0" fontId="41" fillId="0" borderId="0" applyBorder="0" applyProtection="0"/>
    <xf numFmtId="0" fontId="43" fillId="20" borderId="0" applyBorder="0" applyProtection="0"/>
    <xf numFmtId="0" fontId="48" fillId="0" borderId="0" applyBorder="0" applyProtection="0"/>
    <xf numFmtId="0" fontId="39" fillId="0" borderId="0" applyBorder="0" applyProtection="0"/>
    <xf numFmtId="0" fontId="41" fillId="0" borderId="0"/>
    <xf numFmtId="0" fontId="40" fillId="0" borderId="0"/>
    <xf numFmtId="0" fontId="42" fillId="0" borderId="0"/>
    <xf numFmtId="0" fontId="40" fillId="0" borderId="0"/>
    <xf numFmtId="0" fontId="42" fillId="0" borderId="0"/>
    <xf numFmtId="0" fontId="41" fillId="0" borderId="0"/>
    <xf numFmtId="0" fontId="49" fillId="21" borderId="74" applyProtection="0"/>
    <xf numFmtId="9" fontId="41" fillId="0" borderId="0" applyBorder="0" applyProtection="0"/>
    <xf numFmtId="0" fontId="41" fillId="0" borderId="0" applyBorder="0" applyProtection="0"/>
    <xf numFmtId="0" fontId="46" fillId="0" borderId="0" applyBorder="0" applyProtection="0"/>
  </cellStyleXfs>
  <cellXfs count="78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/>
    <xf numFmtId="0" fontId="0" fillId="3" borderId="0" xfId="0" applyFill="1"/>
    <xf numFmtId="0" fontId="0" fillId="0" borderId="9" xfId="0" applyBorder="1"/>
    <xf numFmtId="0" fontId="5" fillId="3" borderId="10" xfId="24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0" xfId="24" applyFont="1" applyFill="1" applyBorder="1" applyAlignment="1">
      <alignment vertical="center"/>
    </xf>
    <xf numFmtId="0" fontId="5" fillId="3" borderId="0" xfId="24" applyFont="1" applyFill="1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5" fillId="3" borderId="0" xfId="24" applyFont="1" applyFill="1" applyBorder="1" applyAlignment="1">
      <alignment horizontal="center" vertical="center"/>
    </xf>
    <xf numFmtId="0" fontId="6" fillId="3" borderId="0" xfId="24" applyFont="1" applyFill="1" applyBorder="1" applyAlignment="1">
      <alignment horizontal="center"/>
    </xf>
    <xf numFmtId="165" fontId="5" fillId="3" borderId="0" xfId="24" applyNumberFormat="1" applyFont="1" applyFill="1" applyBorder="1" applyAlignment="1">
      <alignment horizontal="center"/>
    </xf>
    <xf numFmtId="0" fontId="6" fillId="3" borderId="0" xfId="24" applyFont="1" applyFill="1" applyBorder="1" applyAlignment="1">
      <alignment horizontal="left"/>
    </xf>
    <xf numFmtId="0" fontId="6" fillId="0" borderId="0" xfId="24" applyFont="1" applyBorder="1"/>
    <xf numFmtId="0" fontId="5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3" fillId="0" borderId="0" xfId="0" applyFont="1" applyBorder="1"/>
    <xf numFmtId="0" fontId="6" fillId="3" borderId="0" xfId="0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4" fontId="6" fillId="3" borderId="0" xfId="0" applyNumberFormat="1" applyFont="1" applyFill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/>
    <xf numFmtId="0" fontId="0" fillId="0" borderId="15" xfId="0" applyBorder="1"/>
    <xf numFmtId="0" fontId="0" fillId="0" borderId="16" xfId="0" applyBorder="1"/>
    <xf numFmtId="0" fontId="8" fillId="0" borderId="0" xfId="0" applyFont="1" applyAlignment="1"/>
    <xf numFmtId="0" fontId="9" fillId="0" borderId="0" xfId="0" applyFont="1" applyFill="1" applyAlignment="1"/>
    <xf numFmtId="0" fontId="5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1" xfId="0" applyFont="1" applyBorder="1"/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/>
    <xf numFmtId="0" fontId="10" fillId="0" borderId="0" xfId="0" applyFont="1"/>
    <xf numFmtId="167" fontId="3" fillId="0" borderId="20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center" vertical="center"/>
    </xf>
    <xf numFmtId="167" fontId="7" fillId="0" borderId="22" xfId="0" applyNumberFormat="1" applyFont="1" applyBorder="1" applyAlignment="1">
      <alignment horizontal="center" vertical="center"/>
    </xf>
    <xf numFmtId="167" fontId="7" fillId="0" borderId="23" xfId="0" applyNumberFormat="1" applyFont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indent="1"/>
    </xf>
    <xf numFmtId="0" fontId="3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167" fontId="7" fillId="0" borderId="24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 indent="1"/>
    </xf>
    <xf numFmtId="0" fontId="3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 indent="1"/>
    </xf>
    <xf numFmtId="0" fontId="3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7" fontId="7" fillId="0" borderId="29" xfId="0" applyNumberFormat="1" applyFont="1" applyBorder="1" applyAlignment="1">
      <alignment horizontal="center"/>
    </xf>
    <xf numFmtId="167" fontId="3" fillId="0" borderId="31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0" fontId="10" fillId="0" borderId="0" xfId="0" applyFont="1" applyBorder="1"/>
    <xf numFmtId="167" fontId="3" fillId="0" borderId="33" xfId="0" applyNumberFormat="1" applyFont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Alignment="1"/>
    <xf numFmtId="0" fontId="7" fillId="0" borderId="21" xfId="0" applyFont="1" applyBorder="1"/>
    <xf numFmtId="0" fontId="3" fillId="3" borderId="0" xfId="24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3" borderId="15" xfId="24" applyFont="1" applyFill="1" applyBorder="1" applyAlignment="1">
      <alignment horizontal="left"/>
    </xf>
    <xf numFmtId="0" fontId="6" fillId="0" borderId="46" xfId="2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3" fontId="6" fillId="0" borderId="47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" wrapText="1"/>
    </xf>
    <xf numFmtId="3" fontId="6" fillId="0" borderId="48" xfId="0" applyNumberFormat="1" applyFont="1" applyFill="1" applyBorder="1" applyAlignment="1">
      <alignment horizontal="center" wrapText="1"/>
    </xf>
    <xf numFmtId="3" fontId="5" fillId="0" borderId="43" xfId="2" applyNumberFormat="1" applyFont="1" applyFill="1" applyBorder="1" applyAlignment="1">
      <alignment horizontal="left" vertical="center"/>
    </xf>
    <xf numFmtId="3" fontId="5" fillId="0" borderId="43" xfId="2" applyNumberFormat="1" applyFont="1" applyFill="1" applyBorder="1" applyAlignment="1">
      <alignment horizontal="center" vertical="center"/>
    </xf>
    <xf numFmtId="3" fontId="5" fillId="0" borderId="44" xfId="2" applyNumberFormat="1" applyFont="1" applyFill="1" applyBorder="1" applyAlignment="1">
      <alignment horizontal="center" vertical="center"/>
    </xf>
    <xf numFmtId="0" fontId="6" fillId="3" borderId="47" xfId="24" applyFont="1" applyFill="1" applyBorder="1" applyAlignment="1">
      <alignment horizontal="left"/>
    </xf>
    <xf numFmtId="0" fontId="3" fillId="0" borderId="0" xfId="0" applyFont="1" applyFill="1"/>
    <xf numFmtId="0" fontId="6" fillId="0" borderId="0" xfId="0" applyFont="1" applyFill="1" applyAlignment="1"/>
    <xf numFmtId="0" fontId="6" fillId="0" borderId="0" xfId="0" applyFont="1" applyFill="1"/>
    <xf numFmtId="0" fontId="6" fillId="0" borderId="39" xfId="0" applyFont="1" applyBorder="1" applyAlignment="1">
      <alignment vertical="center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/>
    </xf>
    <xf numFmtId="0" fontId="8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/>
    <xf numFmtId="0" fontId="6" fillId="0" borderId="49" xfId="2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/>
    </xf>
    <xf numFmtId="3" fontId="5" fillId="0" borderId="38" xfId="2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vertical="center"/>
    </xf>
    <xf numFmtId="3" fontId="6" fillId="3" borderId="45" xfId="0" applyNumberFormat="1" applyFont="1" applyFill="1" applyBorder="1" applyAlignment="1">
      <alignment horizontal="center" vertical="center" wrapText="1"/>
    </xf>
    <xf numFmtId="0" fontId="6" fillId="0" borderId="43" xfId="2" applyNumberFormat="1" applyFont="1" applyFill="1" applyBorder="1" applyAlignment="1">
      <alignment horizontal="center" vertical="center"/>
    </xf>
    <xf numFmtId="0" fontId="6" fillId="0" borderId="38" xfId="2" applyNumberFormat="1" applyFont="1" applyFill="1" applyBorder="1" applyAlignment="1">
      <alignment horizontal="center" vertical="center"/>
    </xf>
    <xf numFmtId="0" fontId="3" fillId="0" borderId="50" xfId="2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center" wrapText="1"/>
    </xf>
    <xf numFmtId="3" fontId="3" fillId="3" borderId="0" xfId="0" applyNumberFormat="1" applyFont="1" applyFill="1" applyBorder="1" applyAlignment="1">
      <alignment horizontal="center" wrapText="1"/>
    </xf>
    <xf numFmtId="3" fontId="3" fillId="3" borderId="51" xfId="0" applyNumberFormat="1" applyFont="1" applyFill="1" applyBorder="1" applyAlignment="1">
      <alignment horizontal="center" wrapText="1"/>
    </xf>
    <xf numFmtId="3" fontId="3" fillId="3" borderId="45" xfId="0" applyNumberFormat="1" applyFont="1" applyFill="1" applyBorder="1" applyAlignment="1">
      <alignment horizontal="center" wrapText="1"/>
    </xf>
    <xf numFmtId="3" fontId="3" fillId="0" borderId="48" xfId="0" applyNumberFormat="1" applyFont="1" applyFill="1" applyBorder="1" applyAlignment="1">
      <alignment horizontal="center" wrapText="1"/>
    </xf>
    <xf numFmtId="3" fontId="3" fillId="0" borderId="52" xfId="0" applyNumberFormat="1" applyFont="1" applyFill="1" applyBorder="1" applyAlignment="1">
      <alignment horizontal="center" wrapText="1"/>
    </xf>
    <xf numFmtId="3" fontId="5" fillId="0" borderId="50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7" fillId="0" borderId="44" xfId="2" applyNumberFormat="1" applyFont="1" applyFill="1" applyBorder="1" applyAlignment="1">
      <alignment horizontal="center" vertical="center"/>
    </xf>
    <xf numFmtId="3" fontId="7" fillId="0" borderId="50" xfId="2" applyNumberFormat="1" applyFont="1" applyFill="1" applyBorder="1" applyAlignment="1">
      <alignment horizontal="center" vertical="center"/>
    </xf>
    <xf numFmtId="0" fontId="9" fillId="3" borderId="0" xfId="0" applyFont="1" applyFill="1" applyAlignment="1"/>
    <xf numFmtId="0" fontId="6" fillId="0" borderId="37" xfId="2" applyNumberFormat="1" applyFont="1" applyFill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/>
    <xf numFmtId="0" fontId="7" fillId="0" borderId="50" xfId="0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3" fontId="3" fillId="3" borderId="45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6" fillId="3" borderId="52" xfId="0" applyNumberFormat="1" applyFont="1" applyFill="1" applyBorder="1" applyAlignment="1">
      <alignment horizontal="center" vertical="center" wrapText="1"/>
    </xf>
    <xf numFmtId="3" fontId="6" fillId="3" borderId="0" xfId="24" applyNumberFormat="1" applyFont="1" applyFill="1" applyBorder="1" applyAlignment="1">
      <alignment horizontal="left"/>
    </xf>
    <xf numFmtId="0" fontId="6" fillId="0" borderId="40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3" fontId="6" fillId="3" borderId="38" xfId="0" applyNumberFormat="1" applyFont="1" applyFill="1" applyBorder="1" applyAlignment="1">
      <alignment horizontal="center" vertical="center" wrapText="1"/>
    </xf>
    <xf numFmtId="3" fontId="6" fillId="3" borderId="51" xfId="0" applyNumberFormat="1" applyFont="1" applyFill="1" applyBorder="1" applyAlignment="1">
      <alignment horizontal="center" vertical="center" wrapText="1"/>
    </xf>
    <xf numFmtId="3" fontId="3" fillId="3" borderId="51" xfId="0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/>
    </xf>
    <xf numFmtId="0" fontId="7" fillId="0" borderId="0" xfId="0" applyFont="1" applyFill="1"/>
    <xf numFmtId="0" fontId="7" fillId="3" borderId="38" xfId="0" applyFont="1" applyFill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3" fontId="5" fillId="0" borderId="38" xfId="2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 wrapText="1"/>
    </xf>
    <xf numFmtId="3" fontId="3" fillId="3" borderId="52" xfId="0" applyNumberFormat="1" applyFont="1" applyFill="1" applyBorder="1" applyAlignment="1">
      <alignment horizontal="center" vertical="center" wrapText="1"/>
    </xf>
    <xf numFmtId="3" fontId="3" fillId="3" borderId="40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14" xfId="24" applyFont="1" applyFill="1" applyBorder="1" applyAlignment="1">
      <alignment horizontal="left"/>
    </xf>
    <xf numFmtId="0" fontId="0" fillId="0" borderId="0" xfId="0" applyFont="1"/>
    <xf numFmtId="0" fontId="7" fillId="0" borderId="0" xfId="0" applyFont="1"/>
    <xf numFmtId="0" fontId="7" fillId="0" borderId="1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16" fillId="0" borderId="0" xfId="0" applyFont="1"/>
    <xf numFmtId="167" fontId="3" fillId="0" borderId="0" xfId="0" applyNumberFormat="1" applyFont="1" applyFill="1" applyBorder="1" applyAlignment="1">
      <alignment horizontal="center" vertical="center"/>
    </xf>
    <xf numFmtId="167" fontId="3" fillId="0" borderId="47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0" borderId="48" xfId="0" applyNumberFormat="1" applyFont="1" applyFill="1" applyBorder="1" applyAlignment="1">
      <alignment horizontal="center" vertical="center"/>
    </xf>
    <xf numFmtId="167" fontId="7" fillId="0" borderId="22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17" fillId="0" borderId="0" xfId="0" applyFont="1"/>
    <xf numFmtId="0" fontId="6" fillId="4" borderId="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9" fontId="3" fillId="0" borderId="0" xfId="3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/>
    </xf>
    <xf numFmtId="167" fontId="6" fillId="0" borderId="51" xfId="0" applyNumberFormat="1" applyFont="1" applyFill="1" applyBorder="1" applyAlignment="1">
      <alignment horizontal="center" vertical="center"/>
    </xf>
    <xf numFmtId="167" fontId="5" fillId="0" borderId="51" xfId="0" applyNumberFormat="1" applyFont="1" applyFill="1" applyBorder="1" applyAlignment="1">
      <alignment horizontal="center" vertical="center"/>
    </xf>
    <xf numFmtId="167" fontId="6" fillId="0" borderId="52" xfId="0" applyNumberFormat="1" applyFont="1" applyFill="1" applyBorder="1" applyAlignment="1">
      <alignment horizontal="center" vertical="center" wrapText="1"/>
    </xf>
    <xf numFmtId="167" fontId="5" fillId="0" borderId="52" xfId="0" applyNumberFormat="1" applyFont="1" applyFill="1" applyBorder="1" applyAlignment="1">
      <alignment horizontal="center" vertical="center" wrapText="1"/>
    </xf>
    <xf numFmtId="167" fontId="7" fillId="0" borderId="23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3" borderId="0" xfId="0" applyFont="1" applyFill="1" applyBorder="1"/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left"/>
    </xf>
    <xf numFmtId="167" fontId="3" fillId="0" borderId="0" xfId="0" applyNumberFormat="1" applyFont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167" fontId="3" fillId="0" borderId="45" xfId="0" applyNumberFormat="1" applyFont="1" applyBorder="1" applyAlignment="1">
      <alignment horizontal="center" vertical="center"/>
    </xf>
    <xf numFmtId="167" fontId="3" fillId="0" borderId="45" xfId="0" applyNumberFormat="1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>
      <alignment horizontal="center" vertical="center"/>
    </xf>
    <xf numFmtId="167" fontId="7" fillId="0" borderId="41" xfId="0" applyNumberFormat="1" applyFont="1" applyBorder="1" applyAlignment="1">
      <alignment horizontal="center" vertical="center"/>
    </xf>
    <xf numFmtId="167" fontId="3" fillId="3" borderId="5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12" fillId="0" borderId="0" xfId="0" applyFont="1" applyFill="1" applyAlignment="1"/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0" xfId="21" applyFont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3" fillId="0" borderId="56" xfId="0" applyFont="1" applyFill="1" applyBorder="1"/>
    <xf numFmtId="0" fontId="3" fillId="0" borderId="5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" fontId="5" fillId="3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19" fillId="3" borderId="0" xfId="24" applyFont="1" applyFill="1" applyBorder="1" applyAlignment="1">
      <alignment horizontal="left"/>
    </xf>
    <xf numFmtId="0" fontId="20" fillId="0" borderId="0" xfId="0" applyFont="1" applyBorder="1"/>
    <xf numFmtId="9" fontId="5" fillId="3" borderId="0" xfId="3" applyFont="1" applyFill="1" applyBorder="1" applyAlignment="1">
      <alignment horizontal="center" vertical="center"/>
    </xf>
    <xf numFmtId="0" fontId="10" fillId="3" borderId="0" xfId="0" applyFont="1" applyFill="1"/>
    <xf numFmtId="0" fontId="5" fillId="0" borderId="0" xfId="22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 wrapText="1"/>
    </xf>
    <xf numFmtId="9" fontId="3" fillId="0" borderId="0" xfId="3" applyFont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/>
    <xf numFmtId="0" fontId="5" fillId="0" borderId="18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9" fontId="3" fillId="0" borderId="45" xfId="0" applyNumberFormat="1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/>
    </xf>
    <xf numFmtId="9" fontId="11" fillId="0" borderId="0" xfId="0" applyNumberFormat="1" applyFont="1" applyBorder="1"/>
    <xf numFmtId="9" fontId="3" fillId="0" borderId="0" xfId="0" applyNumberFormat="1" applyFont="1" applyBorder="1"/>
    <xf numFmtId="9" fontId="7" fillId="0" borderId="23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3" borderId="0" xfId="0" applyFont="1" applyFill="1"/>
    <xf numFmtId="3" fontId="7" fillId="0" borderId="50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1" fontId="6" fillId="3" borderId="4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3" fillId="0" borderId="0" xfId="3" applyFont="1" applyAlignment="1">
      <alignment horizontal="right"/>
    </xf>
    <xf numFmtId="0" fontId="5" fillId="3" borderId="3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3" fillId="0" borderId="44" xfId="0" applyFont="1" applyBorder="1"/>
    <xf numFmtId="0" fontId="3" fillId="0" borderId="50" xfId="0" applyFont="1" applyBorder="1"/>
    <xf numFmtId="0" fontId="6" fillId="0" borderId="19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5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/>
    <xf numFmtId="9" fontId="20" fillId="0" borderId="0" xfId="3" applyFont="1" applyAlignment="1">
      <alignment horizontal="right"/>
    </xf>
    <xf numFmtId="0" fontId="5" fillId="3" borderId="59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1" fontId="3" fillId="3" borderId="1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/>
    </xf>
    <xf numFmtId="3" fontId="6" fillId="0" borderId="40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9" fontId="6" fillId="0" borderId="40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vertical="center"/>
    </xf>
    <xf numFmtId="0" fontId="7" fillId="3" borderId="5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1" fontId="7" fillId="3" borderId="22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1" fontId="5" fillId="3" borderId="22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44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9" fontId="3" fillId="0" borderId="45" xfId="3" applyFont="1" applyBorder="1" applyAlignment="1">
      <alignment horizontal="center" vertical="center"/>
    </xf>
    <xf numFmtId="9" fontId="7" fillId="0" borderId="50" xfId="3" applyFont="1" applyBorder="1" applyAlignment="1">
      <alignment horizontal="center" vertical="center"/>
    </xf>
    <xf numFmtId="9" fontId="3" fillId="0" borderId="50" xfId="3" applyFont="1" applyBorder="1" applyAlignment="1">
      <alignment horizontal="center" vertical="center"/>
    </xf>
    <xf numFmtId="9" fontId="7" fillId="0" borderId="23" xfId="3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6" fillId="0" borderId="0" xfId="0" applyFont="1" applyFill="1" applyAlignment="1"/>
    <xf numFmtId="0" fontId="7" fillId="0" borderId="43" xfId="0" applyFont="1" applyBorder="1"/>
    <xf numFmtId="0" fontId="3" fillId="0" borderId="39" xfId="0" applyFont="1" applyBorder="1"/>
    <xf numFmtId="0" fontId="7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44" xfId="0" applyFont="1" applyFill="1" applyBorder="1"/>
    <xf numFmtId="0" fontId="27" fillId="0" borderId="44" xfId="0" applyFont="1" applyFill="1" applyBorder="1"/>
    <xf numFmtId="0" fontId="7" fillId="0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right"/>
    </xf>
    <xf numFmtId="9" fontId="7" fillId="0" borderId="50" xfId="3" applyFont="1" applyBorder="1" applyAlignment="1">
      <alignment horizontal="center"/>
    </xf>
    <xf numFmtId="9" fontId="27" fillId="0" borderId="50" xfId="3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1" fontId="3" fillId="0" borderId="48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9" fontId="3" fillId="0" borderId="50" xfId="3" applyFont="1" applyBorder="1" applyAlignment="1">
      <alignment horizontal="center"/>
    </xf>
    <xf numFmtId="0" fontId="28" fillId="0" borderId="0" xfId="0" applyFont="1" applyFill="1" applyAlignment="1"/>
    <xf numFmtId="0" fontId="3" fillId="0" borderId="37" xfId="0" applyFont="1" applyBorder="1"/>
    <xf numFmtId="0" fontId="29" fillId="0" borderId="0" xfId="0" applyFont="1" applyFill="1" applyAlignment="1"/>
    <xf numFmtId="0" fontId="3" fillId="3" borderId="44" xfId="0" applyFont="1" applyFill="1" applyBorder="1" applyAlignment="1">
      <alignment horizontal="center" vertical="center"/>
    </xf>
    <xf numFmtId="9" fontId="3" fillId="0" borderId="51" xfId="3" applyFont="1" applyBorder="1" applyAlignment="1">
      <alignment horizontal="center" vertical="center"/>
    </xf>
    <xf numFmtId="0" fontId="29" fillId="0" borderId="0" xfId="0" applyFont="1" applyBorder="1"/>
    <xf numFmtId="0" fontId="3" fillId="0" borderId="20" xfId="0" applyFont="1" applyBorder="1"/>
    <xf numFmtId="0" fontId="3" fillId="0" borderId="20" xfId="0" applyFont="1" applyFill="1" applyBorder="1"/>
    <xf numFmtId="0" fontId="3" fillId="0" borderId="48" xfId="0" applyFont="1" applyBorder="1" applyAlignment="1">
      <alignment horizontal="center"/>
    </xf>
    <xf numFmtId="0" fontId="7" fillId="0" borderId="37" xfId="0" applyFont="1" applyBorder="1"/>
    <xf numFmtId="0" fontId="7" fillId="0" borderId="48" xfId="0" applyFont="1" applyBorder="1" applyAlignment="1">
      <alignment horizontal="center"/>
    </xf>
    <xf numFmtId="0" fontId="3" fillId="3" borderId="20" xfId="0" applyFont="1" applyFill="1" applyBorder="1"/>
    <xf numFmtId="0" fontId="30" fillId="0" borderId="0" xfId="0" applyFont="1" applyBorder="1" applyAlignment="1">
      <alignment horizontal="center"/>
    </xf>
    <xf numFmtId="0" fontId="29" fillId="0" borderId="43" xfId="0" applyFont="1" applyBorder="1"/>
    <xf numFmtId="0" fontId="29" fillId="0" borderId="44" xfId="0" applyFont="1" applyBorder="1" applyAlignment="1">
      <alignment horizontal="center"/>
    </xf>
    <xf numFmtId="0" fontId="29" fillId="0" borderId="21" xfId="0" applyFont="1" applyBorder="1"/>
    <xf numFmtId="0" fontId="29" fillId="0" borderId="2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29" fillId="0" borderId="42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right"/>
    </xf>
    <xf numFmtId="9" fontId="30" fillId="0" borderId="45" xfId="3" applyFont="1" applyBorder="1" applyAlignment="1">
      <alignment horizontal="center"/>
    </xf>
    <xf numFmtId="9" fontId="29" fillId="0" borderId="50" xfId="3" applyFont="1" applyBorder="1" applyAlignment="1">
      <alignment horizontal="center"/>
    </xf>
    <xf numFmtId="9" fontId="30" fillId="0" borderId="50" xfId="3" applyFont="1" applyBorder="1" applyAlignment="1">
      <alignment horizontal="center"/>
    </xf>
    <xf numFmtId="9" fontId="29" fillId="0" borderId="23" xfId="3" applyFont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3" fillId="0" borderId="65" xfId="0" applyFont="1" applyBorder="1"/>
    <xf numFmtId="0" fontId="3" fillId="0" borderId="66" xfId="0" applyFont="1" applyBorder="1" applyAlignment="1">
      <alignment horizontal="center"/>
    </xf>
    <xf numFmtId="168" fontId="3" fillId="0" borderId="67" xfId="0" applyNumberFormat="1" applyFont="1" applyBorder="1" applyAlignment="1">
      <alignment horizontal="center"/>
    </xf>
    <xf numFmtId="0" fontId="3" fillId="0" borderId="68" xfId="0" applyFont="1" applyBorder="1"/>
    <xf numFmtId="0" fontId="3" fillId="0" borderId="69" xfId="0" applyFont="1" applyBorder="1" applyAlignment="1">
      <alignment horizontal="center"/>
    </xf>
    <xf numFmtId="168" fontId="3" fillId="0" borderId="70" xfId="0" applyNumberFormat="1" applyFont="1" applyBorder="1" applyAlignment="1">
      <alignment horizontal="center"/>
    </xf>
    <xf numFmtId="168" fontId="7" fillId="0" borderId="64" xfId="0" applyNumberFormat="1" applyFont="1" applyBorder="1" applyAlignment="1">
      <alignment horizontal="center"/>
    </xf>
    <xf numFmtId="0" fontId="3" fillId="3" borderId="65" xfId="0" applyFont="1" applyFill="1" applyBorder="1"/>
    <xf numFmtId="0" fontId="3" fillId="3" borderId="68" xfId="0" applyFont="1" applyFill="1" applyBorder="1"/>
    <xf numFmtId="0" fontId="7" fillId="0" borderId="7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8" fontId="7" fillId="0" borderId="41" xfId="0" applyNumberFormat="1" applyFont="1" applyBorder="1" applyAlignment="1">
      <alignment horizontal="center"/>
    </xf>
    <xf numFmtId="0" fontId="31" fillId="0" borderId="0" xfId="0" applyFont="1" applyFill="1" applyAlignment="1"/>
    <xf numFmtId="0" fontId="3" fillId="0" borderId="6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3" borderId="67" xfId="0" applyFont="1" applyFill="1" applyBorder="1" applyAlignment="1">
      <alignment horizontal="center"/>
    </xf>
    <xf numFmtId="168" fontId="7" fillId="0" borderId="44" xfId="0" applyNumberFormat="1" applyFont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168" fontId="3" fillId="0" borderId="48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" fillId="3" borderId="6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3" fontId="7" fillId="0" borderId="71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" borderId="44" xfId="0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69" fontId="7" fillId="0" borderId="2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2" fillId="0" borderId="0" xfId="0" applyFont="1"/>
    <xf numFmtId="0" fontId="3" fillId="0" borderId="5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2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9" fontId="3" fillId="0" borderId="0" xfId="3" applyFont="1" applyFill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0" fontId="6" fillId="0" borderId="0" xfId="24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4" fontId="6" fillId="0" borderId="0" xfId="0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9" fontId="3" fillId="0" borderId="19" xfId="3" applyFont="1" applyFill="1" applyBorder="1" applyAlignment="1">
      <alignment horizontal="center" vertical="center"/>
    </xf>
    <xf numFmtId="9" fontId="7" fillId="0" borderId="23" xfId="3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3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9" fontId="3" fillId="0" borderId="24" xfId="3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9" fontId="3" fillId="0" borderId="20" xfId="3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0" fontId="7" fillId="3" borderId="0" xfId="24" applyFont="1" applyFill="1" applyAlignment="1"/>
    <xf numFmtId="0" fontId="5" fillId="3" borderId="0" xfId="24" applyFont="1" applyFill="1" applyAlignment="1"/>
    <xf numFmtId="0" fontId="5" fillId="3" borderId="38" xfId="24" applyFont="1" applyFill="1" applyBorder="1" applyAlignment="1">
      <alignment horizontal="center"/>
    </xf>
    <xf numFmtId="0" fontId="5" fillId="3" borderId="20" xfId="24" applyFont="1" applyFill="1" applyBorder="1" applyAlignment="1">
      <alignment horizontal="center" vertical="center"/>
    </xf>
    <xf numFmtId="0" fontId="6" fillId="3" borderId="19" xfId="24" applyFont="1" applyFill="1" applyBorder="1" applyAlignment="1">
      <alignment horizontal="center"/>
    </xf>
    <xf numFmtId="165" fontId="5" fillId="3" borderId="19" xfId="24" applyNumberFormat="1" applyFont="1" applyFill="1" applyBorder="1" applyAlignment="1">
      <alignment horizontal="center" vertical="center"/>
    </xf>
    <xf numFmtId="0" fontId="6" fillId="3" borderId="19" xfId="24" applyFont="1" applyFill="1" applyBorder="1" applyAlignment="1">
      <alignment horizontal="center" vertical="center"/>
    </xf>
    <xf numFmtId="0" fontId="5" fillId="3" borderId="19" xfId="24" applyFont="1" applyFill="1" applyBorder="1" applyAlignment="1">
      <alignment horizontal="center" vertical="center"/>
    </xf>
    <xf numFmtId="0" fontId="5" fillId="3" borderId="58" xfId="24" applyFont="1" applyFill="1" applyBorder="1" applyAlignment="1">
      <alignment horizontal="center" vertical="center"/>
    </xf>
    <xf numFmtId="0" fontId="6" fillId="0" borderId="0" xfId="24" applyFont="1"/>
    <xf numFmtId="0" fontId="7" fillId="3" borderId="0" xfId="0" applyFont="1" applyFill="1"/>
    <xf numFmtId="0" fontId="6" fillId="3" borderId="0" xfId="0" applyFont="1" applyFill="1" applyAlignment="1">
      <alignment horizontal="center"/>
    </xf>
    <xf numFmtId="14" fontId="6" fillId="3" borderId="0" xfId="0" applyNumberFormat="1" applyFont="1" applyFill="1"/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center"/>
    </xf>
    <xf numFmtId="0" fontId="33" fillId="0" borderId="0" xfId="0" applyFont="1"/>
    <xf numFmtId="0" fontId="0" fillId="6" borderId="0" xfId="0" applyFill="1"/>
    <xf numFmtId="0" fontId="0" fillId="7" borderId="0" xfId="0" applyFill="1"/>
    <xf numFmtId="0" fontId="34" fillId="2" borderId="0" xfId="0" applyFont="1" applyFill="1" applyAlignment="1">
      <alignment horizontal="center"/>
    </xf>
    <xf numFmtId="0" fontId="0" fillId="3" borderId="0" xfId="0" applyFill="1" applyAlignment="1"/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6" borderId="0" xfId="0" applyFill="1" applyAlignment="1"/>
    <xf numFmtId="0" fontId="64" fillId="0" borderId="0" xfId="0" applyNumberFormat="1" applyFont="1" applyFill="1" applyBorder="1" applyAlignment="1" applyProtection="1">
      <alignment horizontal="left" vertical="center"/>
    </xf>
    <xf numFmtId="0" fontId="64" fillId="0" borderId="75" xfId="0" applyNumberFormat="1" applyFont="1" applyFill="1" applyBorder="1" applyAlignment="1" applyProtection="1">
      <alignment horizontal="left" vertic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34" fillId="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5" fillId="3" borderId="38" xfId="24" applyFont="1" applyFill="1" applyBorder="1" applyAlignment="1">
      <alignment horizontal="center" vertical="center"/>
    </xf>
    <xf numFmtId="0" fontId="5" fillId="3" borderId="39" xfId="24" applyFont="1" applyFill="1" applyBorder="1" applyAlignment="1">
      <alignment horizontal="center" vertical="center"/>
    </xf>
    <xf numFmtId="0" fontId="5" fillId="3" borderId="37" xfId="24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3" xfId="2" applyNumberFormat="1" applyFont="1" applyFill="1" applyBorder="1" applyAlignment="1">
      <alignment horizontal="center" vertical="center"/>
    </xf>
    <xf numFmtId="0" fontId="5" fillId="0" borderId="44" xfId="2" applyNumberFormat="1" applyFont="1" applyFill="1" applyBorder="1" applyAlignment="1">
      <alignment horizontal="center" vertical="center"/>
    </xf>
    <xf numFmtId="0" fontId="5" fillId="0" borderId="50" xfId="2" applyNumberFormat="1" applyFont="1" applyFill="1" applyBorder="1" applyAlignment="1">
      <alignment horizontal="center" vertical="center"/>
    </xf>
    <xf numFmtId="0" fontId="7" fillId="0" borderId="43" xfId="2" applyNumberFormat="1" applyFont="1" applyFill="1" applyBorder="1" applyAlignment="1">
      <alignment horizontal="center" vertical="center"/>
    </xf>
    <xf numFmtId="0" fontId="7" fillId="0" borderId="44" xfId="2" applyNumberFormat="1" applyFont="1" applyFill="1" applyBorder="1" applyAlignment="1">
      <alignment horizontal="center" vertical="center"/>
    </xf>
    <xf numFmtId="0" fontId="7" fillId="0" borderId="50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</cellXfs>
  <cellStyles count="31">
    <cellStyle name="Accent 1 14" xfId="13" xr:uid="{00000000-0005-0000-0000-00003B000000}"/>
    <cellStyle name="Accent 13" xfId="6" xr:uid="{00000000-0005-0000-0000-000015000000}"/>
    <cellStyle name="Accent 2 15" xfId="15" xr:uid="{00000000-0005-0000-0000-00003D000000}"/>
    <cellStyle name="Accent 3 16" xfId="16" xr:uid="{00000000-0005-0000-0000-00003E000000}"/>
    <cellStyle name="Bad 10" xfId="5" xr:uid="{00000000-0005-0000-0000-000014000000}"/>
    <cellStyle name="Error 12" xfId="1" xr:uid="{00000000-0005-0000-0000-000001000000}"/>
    <cellStyle name="Euro" xfId="17" xr:uid="{00000000-0005-0000-0000-00003F000000}"/>
    <cellStyle name="Footnote 5" xfId="8" xr:uid="{00000000-0005-0000-0000-00001F000000}"/>
    <cellStyle name="Good 8" xfId="18" xr:uid="{00000000-0005-0000-0000-000040000000}"/>
    <cellStyle name="Heading 1 1" xfId="19" xr:uid="{00000000-0005-0000-0000-000041000000}"/>
    <cellStyle name="Heading 2 2" xfId="12" xr:uid="{00000000-0005-0000-0000-000038000000}"/>
    <cellStyle name="Hiperlink 2" xfId="20" xr:uid="{00000000-0005-0000-0000-000042000000}"/>
    <cellStyle name="Hyperlink 6" xfId="9" xr:uid="{00000000-0005-0000-0000-000023000000}"/>
    <cellStyle name="Moeda 2" xfId="10" xr:uid="{00000000-0005-0000-0000-000029000000}"/>
    <cellStyle name="Moeda 3" xfId="11" xr:uid="{00000000-0005-0000-0000-00002E000000}"/>
    <cellStyle name="Neutral 9" xfId="14" xr:uid="{00000000-0005-0000-0000-00003C000000}"/>
    <cellStyle name="Normal" xfId="0" builtinId="0"/>
    <cellStyle name="Normal 2" xfId="21" xr:uid="{00000000-0005-0000-0000-000043000000}"/>
    <cellStyle name="Normal 2 2" xfId="22" xr:uid="{00000000-0005-0000-0000-000044000000}"/>
    <cellStyle name="Normal 2 2 2" xfId="23" xr:uid="{00000000-0005-0000-0000-000045000000}"/>
    <cellStyle name="Normal 3" xfId="24" xr:uid="{00000000-0005-0000-0000-000046000000}"/>
    <cellStyle name="Normal 3 2" xfId="4" xr:uid="{00000000-0005-0000-0000-00000A000000}"/>
    <cellStyle name="Normal 4" xfId="25" xr:uid="{00000000-0005-0000-0000-000047000000}"/>
    <cellStyle name="Normal 5" xfId="26" xr:uid="{00000000-0005-0000-0000-000048000000}"/>
    <cellStyle name="Note 4" xfId="27" xr:uid="{00000000-0005-0000-0000-000049000000}"/>
    <cellStyle name="Porcentagem" xfId="3" builtinId="5"/>
    <cellStyle name="Porcentagem 2" xfId="28" xr:uid="{00000000-0005-0000-0000-00004A000000}"/>
    <cellStyle name="Status 7" xfId="7" xr:uid="{00000000-0005-0000-0000-00001A000000}"/>
    <cellStyle name="Text 3" xfId="29" xr:uid="{00000000-0005-0000-0000-00004B000000}"/>
    <cellStyle name="Vírgula" xfId="2" builtinId="3"/>
    <cellStyle name="Warning 11" xfId="30" xr:uid="{00000000-0005-0000-0000-00004C000000}"/>
  </cellStyles>
  <dxfs count="0"/>
  <tableStyles count="0" defaultTableStyle="TableStyleMedium2" defaultPivotStyle="PivotStyleMedium9"/>
  <colors>
    <mruColors>
      <color rgb="FF008000"/>
      <color rgb="FFFFC000"/>
      <color rgb="FFFF00FF"/>
      <color rgb="FFFFCCFF"/>
      <color rgb="FF00FF00"/>
      <color rgb="FF006600"/>
      <color rgb="FFFFFF00"/>
      <color rgb="FF00CC00"/>
      <color rgb="FF99FF66"/>
      <color rgb="FF763A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CE-4D62-B1ED-26C9CD7BBBE3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CE-4D62-B1ED-26C9CD7BBBE3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CE-4D62-B1ED-26C9CD7BBBE3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CE-4D62-B1ED-26C9CD7BBBE3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CE-4D62-B1ED-26C9CD7BBBE3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CE-4D62-B1ED-26C9CD7BBBE3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CE-4D62-B1ED-26C9CD7BBBE3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CE-4D62-B1ED-26C9CD7BBBE3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CE-4D62-B1ED-26C9CD7BBBE3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CE-4D62-B1ED-26C9CD7BBBE3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CE-4D62-B1ED-26C9CD7BBB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Quadro_resumo!$C$26:$P$26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Quadro_resumo!$C$34:$P$34</c:f>
              <c:numCache>
                <c:formatCode>#,##0</c:formatCode>
                <c:ptCount val="14"/>
                <c:pt idx="0">
                  <c:v>68</c:v>
                </c:pt>
                <c:pt idx="1">
                  <c:v>146</c:v>
                </c:pt>
                <c:pt idx="2">
                  <c:v>185</c:v>
                </c:pt>
                <c:pt idx="3">
                  <c:v>270</c:v>
                </c:pt>
                <c:pt idx="4">
                  <c:v>326</c:v>
                </c:pt>
                <c:pt idx="5">
                  <c:v>373</c:v>
                </c:pt>
                <c:pt idx="6">
                  <c:v>390</c:v>
                </c:pt>
                <c:pt idx="7">
                  <c:v>706</c:v>
                </c:pt>
                <c:pt idx="8">
                  <c:v>875</c:v>
                </c:pt>
                <c:pt idx="9">
                  <c:v>368</c:v>
                </c:pt>
                <c:pt idx="10">
                  <c:v>403</c:v>
                </c:pt>
                <c:pt idx="11">
                  <c:v>868</c:v>
                </c:pt>
                <c:pt idx="12">
                  <c:v>429</c:v>
                </c:pt>
                <c:pt idx="13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CE-4D62-B1ED-26C9CD7BBB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Quadro_resumo!$B$54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3DE-42F8-9E06-22DD325F048E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3DE-42F8-9E06-22DD325F048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3DE-42F8-9E06-22DD325F048E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3DE-42F8-9E06-22DD325F048E}"/>
              </c:ext>
            </c:extLst>
          </c:dPt>
          <c:dLbls>
            <c:dLbl>
              <c:idx val="6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3DE-42F8-9E06-22DD325F0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Quadro_resumo!$B$55:$B$63</c:f>
              <c:strCache>
                <c:ptCount val="9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Alunos Especiais</c:v>
                </c:pt>
                <c:pt idx="8">
                  <c:v>Total</c:v>
                </c:pt>
              </c:strCache>
            </c:strRef>
          </c:cat>
          <c:val>
            <c:numRef>
              <c:f>Quadro_resumo!$P$55:$P$63</c:f>
              <c:numCache>
                <c:formatCode>General</c:formatCode>
                <c:ptCount val="9"/>
                <c:pt idx="0">
                  <c:v>356</c:v>
                </c:pt>
                <c:pt idx="1">
                  <c:v>875</c:v>
                </c:pt>
                <c:pt idx="2">
                  <c:v>19</c:v>
                </c:pt>
                <c:pt idx="3">
                  <c:v>0</c:v>
                </c:pt>
                <c:pt idx="4">
                  <c:v>34</c:v>
                </c:pt>
                <c:pt idx="5">
                  <c:v>39</c:v>
                </c:pt>
                <c:pt idx="6">
                  <c:v>12</c:v>
                </c:pt>
                <c:pt idx="7">
                  <c:v>214</c:v>
                </c:pt>
                <c:pt idx="8" formatCode="#,##0">
                  <c:v>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DE-42F8-9E06-22DD325F04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425-44B6-89AC-0C1DD33B120B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25-44B6-89AC-0C1DD33B120B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25-44B6-89AC-0C1DD33B120B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25-44B6-89AC-0C1DD33B120B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25-44B6-89AC-0C1DD33B120B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25-44B6-89AC-0C1DD33B120B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25-44B6-89AC-0C1DD33B120B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25-44B6-89AC-0C1DD33B120B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25-44B6-89AC-0C1DD33B12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'Pós-graduação_strictosensu_2019'!$C$26:$J$26</c:f>
              <c:numCache>
                <c:formatCode>General</c:formatCode>
                <c:ptCount val="8"/>
                <c:pt idx="0">
                  <c:v>114</c:v>
                </c:pt>
                <c:pt idx="1">
                  <c:v>95</c:v>
                </c:pt>
                <c:pt idx="2">
                  <c:v>356</c:v>
                </c:pt>
                <c:pt idx="3">
                  <c:v>315</c:v>
                </c:pt>
                <c:pt idx="4">
                  <c:v>335.5</c:v>
                </c:pt>
                <c:pt idx="5">
                  <c:v>12</c:v>
                </c:pt>
                <c:pt idx="6">
                  <c:v>66</c:v>
                </c:pt>
                <c:pt idx="7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25-44B6-89AC-0C1DD33B12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42-438F-B782-1CC5BA2F29B2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42-438F-B782-1CC5BA2F29B2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42-438F-B782-1CC5BA2F29B2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42-438F-B782-1CC5BA2F29B2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42-438F-B782-1CC5BA2F29B2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42-438F-B782-1CC5BA2F29B2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42-438F-B782-1CC5BA2F29B2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42-438F-B782-1CC5BA2F29B2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42-438F-B782-1CC5BA2F29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'Pós-graduação_strictosensu_2019'!$C$51:$J$51</c:f>
              <c:numCache>
                <c:formatCode>General</c:formatCode>
                <c:ptCount val="8"/>
                <c:pt idx="0">
                  <c:v>397</c:v>
                </c:pt>
                <c:pt idx="1">
                  <c:v>322</c:v>
                </c:pt>
                <c:pt idx="2">
                  <c:v>875</c:v>
                </c:pt>
                <c:pt idx="3">
                  <c:v>682</c:v>
                </c:pt>
                <c:pt idx="4">
                  <c:v>778.5</c:v>
                </c:pt>
                <c:pt idx="5">
                  <c:v>57</c:v>
                </c:pt>
                <c:pt idx="6">
                  <c:v>280</c:v>
                </c:pt>
                <c:pt idx="7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42-438F-B782-1CC5BA2F29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40-464C-83D8-30C190E68765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40-464C-83D8-30C190E68765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40-464C-83D8-30C190E68765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40-464C-83D8-30C190E68765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40-464C-83D8-30C190E68765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40-464C-83D8-30C190E68765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40-464C-83D8-30C190E68765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40-464C-83D8-30C190E68765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40-464C-83D8-30C190E68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'Pós-graduação_strictosensu_2019'!$C$52:$J$52</c:f>
              <c:numCache>
                <c:formatCode>General</c:formatCode>
                <c:ptCount val="8"/>
                <c:pt idx="0">
                  <c:v>511</c:v>
                </c:pt>
                <c:pt idx="1">
                  <c:v>417</c:v>
                </c:pt>
                <c:pt idx="2" formatCode="#,##0">
                  <c:v>1231</c:v>
                </c:pt>
                <c:pt idx="3" formatCode="#,##0">
                  <c:v>997</c:v>
                </c:pt>
                <c:pt idx="4" formatCode="#,##0">
                  <c:v>1114</c:v>
                </c:pt>
                <c:pt idx="5">
                  <c:v>69</c:v>
                </c:pt>
                <c:pt idx="6">
                  <c:v>346</c:v>
                </c:pt>
                <c:pt idx="7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40-464C-83D8-30C190E687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864-457E-A731-F9F6A010EC4B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4-457E-A731-F9F6A010EC4B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4-457E-A731-F9F6A010EC4B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64-457E-A731-F9F6A010EC4B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4-457E-A731-F9F6A010EC4B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64-457E-A731-F9F6A010EC4B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64-457E-A731-F9F6A010EC4B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64-457E-A731-F9F6A010EC4B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64-457E-A731-F9F6A010EC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'Pós-graduação_strictosensu_2018'!$C$24:$J$24</c:f>
              <c:numCache>
                <c:formatCode>General</c:formatCode>
                <c:ptCount val="8"/>
                <c:pt idx="0">
                  <c:v>81</c:v>
                </c:pt>
                <c:pt idx="1">
                  <c:v>68</c:v>
                </c:pt>
                <c:pt idx="2">
                  <c:v>339</c:v>
                </c:pt>
                <c:pt idx="3">
                  <c:v>308</c:v>
                </c:pt>
                <c:pt idx="4">
                  <c:v>323.5</c:v>
                </c:pt>
                <c:pt idx="5">
                  <c:v>13</c:v>
                </c:pt>
                <c:pt idx="6">
                  <c:v>58</c:v>
                </c:pt>
                <c:pt idx="7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64-457E-A731-F9F6A010EC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EE2-49A0-9A98-E1E98775D898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E2-49A0-9A98-E1E98775D898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E2-49A0-9A98-E1E98775D898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E2-49A0-9A98-E1E98775D898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E2-49A0-9A98-E1E98775D898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E2-49A0-9A98-E1E98775D898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E2-49A0-9A98-E1E98775D898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E2-49A0-9A98-E1E98775D898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E2-49A0-9A98-E1E98775D8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'Pós-graduação_strictosensu_2018'!$C$47:$J$47</c:f>
              <c:numCache>
                <c:formatCode>General</c:formatCode>
                <c:ptCount val="8"/>
                <c:pt idx="0">
                  <c:v>359</c:v>
                </c:pt>
                <c:pt idx="1">
                  <c:v>294</c:v>
                </c:pt>
                <c:pt idx="2">
                  <c:v>901</c:v>
                </c:pt>
                <c:pt idx="3">
                  <c:v>728</c:v>
                </c:pt>
                <c:pt idx="4">
                  <c:v>814.5</c:v>
                </c:pt>
                <c:pt idx="5">
                  <c:v>62</c:v>
                </c:pt>
                <c:pt idx="6">
                  <c:v>254</c:v>
                </c:pt>
                <c:pt idx="7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E2-49A0-9A98-E1E98775D8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6E2-4E20-B2C8-C9EBC129539C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E2-4E20-B2C8-C9EBC129539C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E2-4E20-B2C8-C9EBC129539C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E2-4E20-B2C8-C9EBC129539C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E2-4E20-B2C8-C9EBC129539C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E2-4E20-B2C8-C9EBC129539C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E2-4E20-B2C8-C9EBC129539C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E2-4E20-B2C8-C9EBC129539C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E2-4E20-B2C8-C9EBC1295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'Pós-graduação_strictosensu_2018'!$C$13:$J$13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'Pós-graduação_strictosensu_2018'!$C$48:$J$48</c:f>
              <c:numCache>
                <c:formatCode>General</c:formatCode>
                <c:ptCount val="8"/>
                <c:pt idx="0">
                  <c:v>440</c:v>
                </c:pt>
                <c:pt idx="1">
                  <c:v>362</c:v>
                </c:pt>
                <c:pt idx="2" formatCode="#,##0">
                  <c:v>1240</c:v>
                </c:pt>
                <c:pt idx="3" formatCode="#,##0">
                  <c:v>1036</c:v>
                </c:pt>
                <c:pt idx="4" formatCode="#,##0">
                  <c:v>1138</c:v>
                </c:pt>
                <c:pt idx="5">
                  <c:v>75</c:v>
                </c:pt>
                <c:pt idx="6">
                  <c:v>312</c:v>
                </c:pt>
                <c:pt idx="7">
                  <c:v>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E2-4E20-B2C8-C9EBC12953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8FE-4F74-AD59-3EC737E284CE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FE-4F74-AD59-3EC737E284CE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FE-4F74-AD59-3EC737E284CE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FE-4F74-AD59-3EC737E284CE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FE-4F74-AD59-3EC737E284CE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FE-4F74-AD59-3EC737E284CE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FE-4F74-AD59-3EC737E284CE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FE-4F74-AD59-3EC737E284CE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FE-4F74-AD59-3EC737E284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'Pós-graduação_strictosensu_2017'!$C$24:$J$24</c:f>
              <c:numCache>
                <c:formatCode>General</c:formatCode>
                <c:ptCount val="8"/>
                <c:pt idx="0">
                  <c:v>103</c:v>
                </c:pt>
                <c:pt idx="1">
                  <c:v>83</c:v>
                </c:pt>
                <c:pt idx="2">
                  <c:v>313</c:v>
                </c:pt>
                <c:pt idx="3">
                  <c:v>280</c:v>
                </c:pt>
                <c:pt idx="4">
                  <c:v>296.5</c:v>
                </c:pt>
                <c:pt idx="5">
                  <c:v>4</c:v>
                </c:pt>
                <c:pt idx="6">
                  <c:v>54</c:v>
                </c:pt>
                <c:pt idx="7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FE-4F74-AD59-3EC737E284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AB0-4300-A954-B6CE8BA8BBBF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B0-4300-A954-B6CE8BA8BBBF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B0-4300-A954-B6CE8BA8BBBF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B0-4300-A954-B6CE8BA8BBBF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B0-4300-A954-B6CE8BA8BBBF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B0-4300-A954-B6CE8BA8BBBF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B0-4300-A954-B6CE8BA8BBBF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B0-4300-A954-B6CE8BA8BBBF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B0-4300-A954-B6CE8BA8BB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'Pós-graduação_strictosensu_2017'!$C$47:$J$47</c:f>
              <c:numCache>
                <c:formatCode>General</c:formatCode>
                <c:ptCount val="8"/>
                <c:pt idx="0">
                  <c:v>379</c:v>
                </c:pt>
                <c:pt idx="1">
                  <c:v>354</c:v>
                </c:pt>
                <c:pt idx="2">
                  <c:v>867</c:v>
                </c:pt>
                <c:pt idx="3">
                  <c:v>676</c:v>
                </c:pt>
                <c:pt idx="4">
                  <c:v>771.5</c:v>
                </c:pt>
                <c:pt idx="5">
                  <c:v>32</c:v>
                </c:pt>
                <c:pt idx="6">
                  <c:v>205</c:v>
                </c:pt>
                <c:pt idx="7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B0-4300-A954-B6CE8BA8BB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19183193748169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'Pós-graduação_strictosensu_2017'!$B$13</c:f>
              <c:strCache>
                <c:ptCount val="1"/>
                <c:pt idx="0">
                  <c:v>Curso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EA-471C-8CF8-D6CB7C18152F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EA-471C-8CF8-D6CB7C18152F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EA-471C-8CF8-D6CB7C18152F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EA-471C-8CF8-D6CB7C18152F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EA-471C-8CF8-D6CB7C18152F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EA-471C-8CF8-D6CB7C18152F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A-471C-8CF8-D6CB7C18152F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4EA-471C-8CF8-D6CB7C18152F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EA-471C-8CF8-D6CB7C1815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'Pós-graduação_strictosensu_2017'!$C$13:$J$13</c:f>
              <c:strCache>
                <c:ptCount val="8"/>
                <c:pt idx="0">
                  <c:v>Vagas (Edital)</c:v>
                </c:pt>
                <c:pt idx="1">
                  <c:v>Ingressos</c:v>
                </c:pt>
                <c:pt idx="2">
                  <c:v>Matrículas 1º Semestre</c:v>
                </c:pt>
                <c:pt idx="3">
                  <c:v>Matrículas 2º Semestre</c:v>
                </c:pt>
                <c:pt idx="4">
                  <c:v>APG=Total de alunos efetivamente matriculados na pós-graduação</c:v>
                </c:pt>
                <c:pt idx="5">
                  <c:v>Exclusões</c:v>
                </c:pt>
                <c:pt idx="6">
                  <c:v>Titulados</c:v>
                </c:pt>
                <c:pt idx="7">
                  <c:v>Total de Alunos ao Final do Ano Base</c:v>
                </c:pt>
              </c:strCache>
            </c:strRef>
          </c:cat>
          <c:val>
            <c:numRef>
              <c:f>'Pós-graduação_strictosensu_2017'!$C$48:$J$48</c:f>
              <c:numCache>
                <c:formatCode>General</c:formatCode>
                <c:ptCount val="8"/>
                <c:pt idx="0">
                  <c:v>482</c:v>
                </c:pt>
                <c:pt idx="1">
                  <c:v>437</c:v>
                </c:pt>
                <c:pt idx="2" formatCode="#,##0">
                  <c:v>1180</c:v>
                </c:pt>
                <c:pt idx="3">
                  <c:v>956</c:v>
                </c:pt>
                <c:pt idx="4" formatCode="#,##0">
                  <c:v>1068</c:v>
                </c:pt>
                <c:pt idx="5">
                  <c:v>36</c:v>
                </c:pt>
                <c:pt idx="6">
                  <c:v>259</c:v>
                </c:pt>
                <c:pt idx="7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EA-471C-8CF8-D6CB7C1815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B4-4E02-A9B3-583AE3F8675E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B4-4E02-A9B3-583AE3F8675E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4-4E02-A9B3-583AE3F8675E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4-4E02-A9B3-583AE3F8675E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B4-4E02-A9B3-583AE3F8675E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4-4E02-A9B3-583AE3F8675E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B4-4E02-A9B3-583AE3F8675E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B4-4E02-A9B3-583AE3F8675E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B4-4E02-A9B3-583AE3F8675E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4-4E02-A9B3-583AE3F8675E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B4-4E02-A9B3-583AE3F867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Quadro_resumo!$C$21:$P$21</c:f>
              <c:numCache>
                <c:formatCode>#,##0</c:formatCode>
                <c:ptCount val="14"/>
                <c:pt idx="0">
                  <c:v>69</c:v>
                </c:pt>
                <c:pt idx="1">
                  <c:v>148</c:v>
                </c:pt>
                <c:pt idx="2">
                  <c:v>190</c:v>
                </c:pt>
                <c:pt idx="3">
                  <c:v>281</c:v>
                </c:pt>
                <c:pt idx="4">
                  <c:v>364</c:v>
                </c:pt>
                <c:pt idx="5">
                  <c:v>399</c:v>
                </c:pt>
                <c:pt idx="6">
                  <c:v>411</c:v>
                </c:pt>
                <c:pt idx="7">
                  <c:v>769</c:v>
                </c:pt>
                <c:pt idx="8">
                  <c:v>955</c:v>
                </c:pt>
                <c:pt idx="9">
                  <c:v>419</c:v>
                </c:pt>
                <c:pt idx="10">
                  <c:v>497</c:v>
                </c:pt>
                <c:pt idx="11">
                  <c:v>932</c:v>
                </c:pt>
                <c:pt idx="12">
                  <c:v>506</c:v>
                </c:pt>
                <c:pt idx="13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B4-4E02-A9B3-583AE3F867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70F-4C6E-A6F3-1A828948C8DF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0F-4C6E-A6F3-1A828948C8DF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0F-4C6E-A6F3-1A828948C8DF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0F-4C6E-A6F3-1A828948C8DF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0F-4C6E-A6F3-1A828948C8DF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0F-4C6E-A6F3-1A828948C8DF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0F-4C6E-A6F3-1A828948C8DF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0F-4C6E-A6F3-1A828948C8DF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0F-4C6E-A6F3-1A828948C8DF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0F-4C6E-A6F3-1A828948C8DF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0F-4C6E-A6F3-1A828948C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'Qd_histórico_sensu_vaga edital'!$C$51:$P$51</c:f>
              <c:numCache>
                <c:formatCode>General</c:formatCode>
                <c:ptCount val="14"/>
                <c:pt idx="0">
                  <c:v>47</c:v>
                </c:pt>
                <c:pt idx="1">
                  <c:v>70</c:v>
                </c:pt>
                <c:pt idx="2">
                  <c:v>88</c:v>
                </c:pt>
                <c:pt idx="3">
                  <c:v>151</c:v>
                </c:pt>
                <c:pt idx="4">
                  <c:v>165</c:v>
                </c:pt>
                <c:pt idx="5">
                  <c:v>256</c:v>
                </c:pt>
                <c:pt idx="6">
                  <c:v>280</c:v>
                </c:pt>
                <c:pt idx="7">
                  <c:v>291</c:v>
                </c:pt>
                <c:pt idx="8">
                  <c:v>324</c:v>
                </c:pt>
                <c:pt idx="9">
                  <c:v>305</c:v>
                </c:pt>
                <c:pt idx="10">
                  <c:v>378</c:v>
                </c:pt>
                <c:pt idx="11">
                  <c:v>379</c:v>
                </c:pt>
                <c:pt idx="12">
                  <c:v>359</c:v>
                </c:pt>
                <c:pt idx="13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0F-4C6E-A6F3-1A828948C8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04-48F5-9000-E3E623E163F9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04-48F5-9000-E3E623E163F9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04-48F5-9000-E3E623E163F9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04-48F5-9000-E3E623E163F9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04-48F5-9000-E3E623E163F9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04-48F5-9000-E3E623E163F9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04-48F5-9000-E3E623E163F9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04-48F5-9000-E3E623E163F9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04-48F5-9000-E3E623E163F9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04-48F5-9000-E3E623E163F9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04-48F5-9000-E3E623E16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'Qd_histórico_sensu_vaga edital'!$C$26:$P$26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33</c:v>
                </c:pt>
                <c:pt idx="5">
                  <c:v>45</c:v>
                </c:pt>
                <c:pt idx="6">
                  <c:v>35</c:v>
                </c:pt>
                <c:pt idx="7">
                  <c:v>54</c:v>
                </c:pt>
                <c:pt idx="8">
                  <c:v>77</c:v>
                </c:pt>
                <c:pt idx="9">
                  <c:v>90</c:v>
                </c:pt>
                <c:pt idx="10">
                  <c:v>87</c:v>
                </c:pt>
                <c:pt idx="11">
                  <c:v>93</c:v>
                </c:pt>
                <c:pt idx="12">
                  <c:v>81</c:v>
                </c:pt>
                <c:pt idx="1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04-48F5-9000-E3E623E163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'Qd_histórico_sensu_vaga edital'!$B$13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A15-40A4-A87C-A2DAECBED428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5-40A4-A87C-A2DAECBED428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5-40A4-A87C-A2DAECBED428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5-40A4-A87C-A2DAECBED428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15-40A4-A87C-A2DAECBED428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15-40A4-A87C-A2DAECBED428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15-40A4-A87C-A2DAECBED428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15-40A4-A87C-A2DAECBED428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15-40A4-A87C-A2DAECBED428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15-40A4-A87C-A2DAECBED428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15-40A4-A87C-A2DAECBED4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'Qd_histórico_sensu_vaga edital'!$C$52:$P$52</c:f>
              <c:numCache>
                <c:formatCode>General</c:formatCode>
                <c:ptCount val="14"/>
                <c:pt idx="0">
                  <c:v>55</c:v>
                </c:pt>
                <c:pt idx="1">
                  <c:v>78</c:v>
                </c:pt>
                <c:pt idx="2">
                  <c:v>100</c:v>
                </c:pt>
                <c:pt idx="3">
                  <c:v>166</c:v>
                </c:pt>
                <c:pt idx="4">
                  <c:v>198</c:v>
                </c:pt>
                <c:pt idx="5">
                  <c:v>301</c:v>
                </c:pt>
                <c:pt idx="6">
                  <c:v>315</c:v>
                </c:pt>
                <c:pt idx="7">
                  <c:v>345</c:v>
                </c:pt>
                <c:pt idx="8">
                  <c:v>401</c:v>
                </c:pt>
                <c:pt idx="9">
                  <c:v>395</c:v>
                </c:pt>
                <c:pt idx="10">
                  <c:v>465</c:v>
                </c:pt>
                <c:pt idx="11">
                  <c:v>472</c:v>
                </c:pt>
                <c:pt idx="12">
                  <c:v>440</c:v>
                </c:pt>
                <c:pt idx="13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15-40A4-A87C-A2DAECBED4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D1F-42E9-9489-379021ABC96B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1F-42E9-9489-379021ABC96B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1F-42E9-9489-379021ABC96B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1F-42E9-9489-379021ABC96B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1F-42E9-9489-379021ABC96B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1F-42E9-9489-379021ABC96B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1F-42E9-9489-379021ABC96B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1F-42E9-9489-379021ABC96B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1F-42E9-9489-379021ABC96B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1F-42E9-9489-379021ABC96B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1F-42E9-9489-379021ABC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Qd_histórico_sensu_ingressante!$C$51:$P$51</c:f>
              <c:numCache>
                <c:formatCode>General</c:formatCode>
                <c:ptCount val="14"/>
                <c:pt idx="0">
                  <c:v>46</c:v>
                </c:pt>
                <c:pt idx="1">
                  <c:v>68</c:v>
                </c:pt>
                <c:pt idx="2">
                  <c:v>83</c:v>
                </c:pt>
                <c:pt idx="3">
                  <c:v>136</c:v>
                </c:pt>
                <c:pt idx="4">
                  <c:v>143</c:v>
                </c:pt>
                <c:pt idx="5">
                  <c:v>232</c:v>
                </c:pt>
                <c:pt idx="6">
                  <c:v>237</c:v>
                </c:pt>
                <c:pt idx="7">
                  <c:v>237</c:v>
                </c:pt>
                <c:pt idx="8">
                  <c:v>270</c:v>
                </c:pt>
                <c:pt idx="9">
                  <c:v>252</c:v>
                </c:pt>
                <c:pt idx="10">
                  <c:v>291</c:v>
                </c:pt>
                <c:pt idx="11">
                  <c:v>354</c:v>
                </c:pt>
                <c:pt idx="12">
                  <c:v>294</c:v>
                </c:pt>
                <c:pt idx="13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1F-42E9-9489-379021ABC9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49-4A41-8D03-0B95295085AF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9-4A41-8D03-0B95295085AF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9-4A41-8D03-0B95295085AF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9-4A41-8D03-0B95295085AF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49-4A41-8D03-0B95295085AF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49-4A41-8D03-0B95295085AF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49-4A41-8D03-0B95295085AF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49-4A41-8D03-0B95295085AF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49-4A41-8D03-0B95295085AF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49-4A41-8D03-0B95295085AF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49-4A41-8D03-0B9529508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Qd_histórico_sensu_ingressante!$C$26:$P$26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29</c:v>
                </c:pt>
                <c:pt idx="5">
                  <c:v>34</c:v>
                </c:pt>
                <c:pt idx="6">
                  <c:v>35</c:v>
                </c:pt>
                <c:pt idx="7">
                  <c:v>53</c:v>
                </c:pt>
                <c:pt idx="8">
                  <c:v>74</c:v>
                </c:pt>
                <c:pt idx="9">
                  <c:v>81</c:v>
                </c:pt>
                <c:pt idx="10">
                  <c:v>70</c:v>
                </c:pt>
                <c:pt idx="11">
                  <c:v>83</c:v>
                </c:pt>
                <c:pt idx="12">
                  <c:v>68</c:v>
                </c:pt>
                <c:pt idx="1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49-4A41-8D03-0B95295085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Qd_histórico_sensu_ingressante!$B$13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7B-489A-8392-3696F75802E5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7B-489A-8392-3696F75802E5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7B-489A-8392-3696F75802E5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7B-489A-8392-3696F75802E5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7B-489A-8392-3696F75802E5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7B-489A-8392-3696F75802E5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7B-489A-8392-3696F75802E5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7B-489A-8392-3696F75802E5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7B-489A-8392-3696F75802E5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B-489A-8392-3696F75802E5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7B-489A-8392-3696F75802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Qd_histórico_sensu_ingressante!$C$52:$P$52</c:f>
              <c:numCache>
                <c:formatCode>General</c:formatCode>
                <c:ptCount val="14"/>
                <c:pt idx="0">
                  <c:v>54</c:v>
                </c:pt>
                <c:pt idx="1">
                  <c:v>76</c:v>
                </c:pt>
                <c:pt idx="2">
                  <c:v>95</c:v>
                </c:pt>
                <c:pt idx="3">
                  <c:v>151</c:v>
                </c:pt>
                <c:pt idx="4">
                  <c:v>172</c:v>
                </c:pt>
                <c:pt idx="5">
                  <c:v>266</c:v>
                </c:pt>
                <c:pt idx="6">
                  <c:v>272</c:v>
                </c:pt>
                <c:pt idx="7">
                  <c:v>290</c:v>
                </c:pt>
                <c:pt idx="8">
                  <c:v>344</c:v>
                </c:pt>
                <c:pt idx="9">
                  <c:v>333</c:v>
                </c:pt>
                <c:pt idx="10">
                  <c:v>361</c:v>
                </c:pt>
                <c:pt idx="11">
                  <c:v>437</c:v>
                </c:pt>
                <c:pt idx="12">
                  <c:v>362</c:v>
                </c:pt>
                <c:pt idx="13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7B-489A-8392-3696F75802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E7-4CAE-8FBB-2D286CF87737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E7-4CAE-8FBB-2D286CF87737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E7-4CAE-8FBB-2D286CF87737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E7-4CAE-8FBB-2D286CF87737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E7-4CAE-8FBB-2D286CF87737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E7-4CAE-8FBB-2D286CF87737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E7-4CAE-8FBB-2D286CF87737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E7-4CAE-8FBB-2D286CF87737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E7-4CAE-8FBB-2D286CF87737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E7-4CAE-8FBB-2D286CF87737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E7-4CAE-8FBB-2D286CF877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Qd_histórico_sensu_titulados!$C$51:$P$51</c:f>
              <c:numCache>
                <c:formatCode>General</c:formatCode>
                <c:ptCount val="14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78</c:v>
                </c:pt>
                <c:pt idx="5">
                  <c:v>132</c:v>
                </c:pt>
                <c:pt idx="6">
                  <c:v>132</c:v>
                </c:pt>
                <c:pt idx="7">
                  <c:v>202</c:v>
                </c:pt>
                <c:pt idx="8">
                  <c:v>191</c:v>
                </c:pt>
                <c:pt idx="9" formatCode="0">
                  <c:v>194</c:v>
                </c:pt>
                <c:pt idx="10" formatCode="0">
                  <c:v>236</c:v>
                </c:pt>
                <c:pt idx="11" formatCode="0">
                  <c:v>205</c:v>
                </c:pt>
                <c:pt idx="12" formatCode="0">
                  <c:v>254</c:v>
                </c:pt>
                <c:pt idx="13" formatCode="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E7-4CAE-8FBB-2D286CF877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8-4BA4-B933-2AE43742B917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58-4BA4-B933-2AE43742B917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8-4BA4-B933-2AE43742B917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8-4BA4-B933-2AE43742B917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58-4BA4-B933-2AE43742B917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8-4BA4-B933-2AE43742B917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58-4BA4-B933-2AE43742B917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8-4BA4-B933-2AE43742B917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58-4BA4-B933-2AE43742B917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8-4BA4-B933-2AE43742B917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58-4BA4-B933-2AE43742B9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Qd_histórico_sensu_titulados!$C$26:$P$26</c:f>
              <c:numCache>
                <c:formatCode>General</c:formatCode>
                <c:ptCount val="14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24</c:v>
                </c:pt>
                <c:pt idx="9">
                  <c:v>33</c:v>
                </c:pt>
                <c:pt idx="10">
                  <c:v>36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58-4BA4-B933-2AE43742B9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Qd_histórico_sensu_titulados!$B$13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92-4D7D-B739-D7BE7B647634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92-4D7D-B739-D7BE7B647634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92-4D7D-B739-D7BE7B647634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92-4D7D-B739-D7BE7B647634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92-4D7D-B739-D7BE7B647634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92-4D7D-B739-D7BE7B647634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92-4D7D-B739-D7BE7B647634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92-4D7D-B739-D7BE7B647634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92-4D7D-B739-D7BE7B647634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92-4D7D-B739-D7BE7B647634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92-4D7D-B739-D7BE7B6476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Qd_histórico_sensu_titulados!$C$52:$P$52</c:f>
              <c:numCache>
                <c:formatCode>General</c:formatCode>
                <c:ptCount val="14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87</c:v>
                </c:pt>
                <c:pt idx="5">
                  <c:v>143</c:v>
                </c:pt>
                <c:pt idx="6">
                  <c:v>147</c:v>
                </c:pt>
                <c:pt idx="7">
                  <c:v>220</c:v>
                </c:pt>
                <c:pt idx="8">
                  <c:v>215</c:v>
                </c:pt>
                <c:pt idx="9">
                  <c:v>227</c:v>
                </c:pt>
                <c:pt idx="10">
                  <c:v>272</c:v>
                </c:pt>
                <c:pt idx="11" formatCode="0">
                  <c:v>259</c:v>
                </c:pt>
                <c:pt idx="12" formatCode="0">
                  <c:v>312</c:v>
                </c:pt>
                <c:pt idx="13" formatCode="0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092-4D7D-B739-D7BE7B6476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C74-42E3-94CE-AA64F1954120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4-42E3-94CE-AA64F1954120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4-42E3-94CE-AA64F1954120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74-42E3-94CE-AA64F1954120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4-42E3-94CE-AA64F1954120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74-42E3-94CE-AA64F1954120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74-42E3-94CE-AA64F1954120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74-42E3-94CE-AA64F1954120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74-42E3-94CE-AA64F1954120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74-42E3-94CE-AA64F1954120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74-42E3-94CE-AA64F19541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Qd_histórico_sensu_anobase!$C$51:$P$51</c:f>
              <c:numCache>
                <c:formatCode>General</c:formatCode>
                <c:ptCount val="14"/>
                <c:pt idx="0">
                  <c:v>82</c:v>
                </c:pt>
                <c:pt idx="1">
                  <c:v>114</c:v>
                </c:pt>
                <c:pt idx="2">
                  <c:v>145</c:v>
                </c:pt>
                <c:pt idx="3">
                  <c:v>226</c:v>
                </c:pt>
                <c:pt idx="4">
                  <c:v>296</c:v>
                </c:pt>
                <c:pt idx="5">
                  <c:v>391</c:v>
                </c:pt>
                <c:pt idx="6">
                  <c:v>476</c:v>
                </c:pt>
                <c:pt idx="7">
                  <c:v>474</c:v>
                </c:pt>
                <c:pt idx="8">
                  <c:v>506</c:v>
                </c:pt>
                <c:pt idx="9">
                  <c:v>502</c:v>
                </c:pt>
                <c:pt idx="10">
                  <c:v>511</c:v>
                </c:pt>
                <c:pt idx="11">
                  <c:v>631</c:v>
                </c:pt>
                <c:pt idx="12">
                  <c:v>589</c:v>
                </c:pt>
                <c:pt idx="13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74-42E3-94CE-AA64F19541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7B2-47DA-908B-CCF24B25FCF7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B2-47DA-908B-CCF24B25FCF7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B2-47DA-908B-CCF24B25FCF7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B2-47DA-908B-CCF24B25FCF7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B2-47DA-908B-CCF24B25FCF7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B2-47DA-908B-CCF24B25FCF7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B2-47DA-908B-CCF24B25FCF7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B2-47DA-908B-CCF24B25FCF7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B2-47DA-908B-CCF24B25FCF7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B2-47DA-908B-CCF24B25FCF7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B2-47DA-908B-CCF24B25FC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Quadro_resumo!$C$40:$P$40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Quadro_resumo!$C$63:$P$63</c:f>
              <c:numCache>
                <c:formatCode>#,##0</c:formatCode>
                <c:ptCount val="14"/>
                <c:pt idx="0">
                  <c:v>197</c:v>
                </c:pt>
                <c:pt idx="1">
                  <c:v>267</c:v>
                </c:pt>
                <c:pt idx="2">
                  <c:v>438</c:v>
                </c:pt>
                <c:pt idx="3">
                  <c:v>604</c:v>
                </c:pt>
                <c:pt idx="4">
                  <c:v>673</c:v>
                </c:pt>
                <c:pt idx="5">
                  <c:v>993</c:v>
                </c:pt>
                <c:pt idx="6">
                  <c:v>1003</c:v>
                </c:pt>
                <c:pt idx="7">
                  <c:v>1615</c:v>
                </c:pt>
                <c:pt idx="8">
                  <c:v>1517</c:v>
                </c:pt>
                <c:pt idx="9">
                  <c:v>1669</c:v>
                </c:pt>
                <c:pt idx="10">
                  <c:v>1510</c:v>
                </c:pt>
                <c:pt idx="11">
                  <c:v>1851</c:v>
                </c:pt>
                <c:pt idx="12">
                  <c:v>1808</c:v>
                </c:pt>
                <c:pt idx="13">
                  <c:v>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B2-47DA-908B-CCF24B25FC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3F9-4F4C-BCDC-1ADA77B56189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F9-4F4C-BCDC-1ADA77B56189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F9-4F4C-BCDC-1ADA77B56189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F9-4F4C-BCDC-1ADA77B56189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F9-4F4C-BCDC-1ADA77B56189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F9-4F4C-BCDC-1ADA77B56189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F9-4F4C-BCDC-1ADA77B56189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F9-4F4C-BCDC-1ADA77B56189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F9-4F4C-BCDC-1ADA77B56189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F9-4F4C-BCDC-1ADA77B56189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F9-4F4C-BCDC-1ADA77B561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Qd_histórico_sensu_anobase!$C$26:$P$26</c:f>
              <c:numCache>
                <c:formatCode>General</c:formatCode>
                <c:ptCount val="14"/>
                <c:pt idx="0">
                  <c:v>22</c:v>
                </c:pt>
                <c:pt idx="1">
                  <c:v>24</c:v>
                </c:pt>
                <c:pt idx="2">
                  <c:v>29</c:v>
                </c:pt>
                <c:pt idx="3">
                  <c:v>42</c:v>
                </c:pt>
                <c:pt idx="4">
                  <c:v>60</c:v>
                </c:pt>
                <c:pt idx="5">
                  <c:v>82</c:v>
                </c:pt>
                <c:pt idx="6">
                  <c:v>100</c:v>
                </c:pt>
                <c:pt idx="7">
                  <c:v>131</c:v>
                </c:pt>
                <c:pt idx="8">
                  <c:v>176</c:v>
                </c:pt>
                <c:pt idx="9">
                  <c:v>219</c:v>
                </c:pt>
                <c:pt idx="10">
                  <c:v>247</c:v>
                </c:pt>
                <c:pt idx="11">
                  <c:v>272</c:v>
                </c:pt>
                <c:pt idx="12">
                  <c:v>270</c:v>
                </c:pt>
                <c:pt idx="13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F9-4F4C-BCDC-1ADA77B56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Qd_histórico_sensu_anobase!$B$13</c:f>
              <c:strCache>
                <c:ptCount val="1"/>
                <c:pt idx="0">
                  <c:v>Programa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A2-47EA-B39B-027D73643348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A2-47EA-B39B-027D73643348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A2-47EA-B39B-027D73643348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A2-47EA-B39B-027D73643348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A2-47EA-B39B-027D73643348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A2-47EA-B39B-027D73643348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A2-47EA-B39B-027D73643348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A2-47EA-B39B-027D73643348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A2-47EA-B39B-027D73643348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A2-47EA-B39B-027D73643348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A2-47EA-B39B-027D736433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Qd_histórico_sensu_anobase!$C$52:$P$52</c:f>
              <c:numCache>
                <c:formatCode>General</c:formatCode>
                <c:ptCount val="14"/>
                <c:pt idx="0">
                  <c:v>104</c:v>
                </c:pt>
                <c:pt idx="1">
                  <c:v>138</c:v>
                </c:pt>
                <c:pt idx="2">
                  <c:v>174</c:v>
                </c:pt>
                <c:pt idx="3">
                  <c:v>268</c:v>
                </c:pt>
                <c:pt idx="4">
                  <c:v>356</c:v>
                </c:pt>
                <c:pt idx="5">
                  <c:v>473</c:v>
                </c:pt>
                <c:pt idx="6">
                  <c:v>576</c:v>
                </c:pt>
                <c:pt idx="7">
                  <c:v>605</c:v>
                </c:pt>
                <c:pt idx="8">
                  <c:v>682</c:v>
                </c:pt>
                <c:pt idx="9">
                  <c:v>721</c:v>
                </c:pt>
                <c:pt idx="10">
                  <c:v>758</c:v>
                </c:pt>
                <c:pt idx="11">
                  <c:v>903</c:v>
                </c:pt>
                <c:pt idx="12">
                  <c:v>859</c:v>
                </c:pt>
                <c:pt idx="13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A2-47EA-B39B-027D736433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Residência!$B$13</c:f>
              <c:strCache>
                <c:ptCount val="1"/>
                <c:pt idx="0">
                  <c:v>Evolução Residência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49E7-4CB1-930C-5829149EE909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9E7-4CB1-930C-5829149EE9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2019</c:v>
                </c:pt>
                <c:pt idx="2">
                  <c:v>Evolução</c:v>
                </c:pt>
              </c:strCache>
            </c:strRef>
          </c:cat>
          <c:val>
            <c:numRef>
              <c:f>Residência!$C$18:$E$18</c:f>
              <c:numCache>
                <c:formatCode>0</c:formatCode>
                <c:ptCount val="3"/>
                <c:pt idx="0" formatCode="#,##0">
                  <c:v>4</c:v>
                </c:pt>
                <c:pt idx="1">
                  <c:v>8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7-4CB1-930C-5829149E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Residência!$B$14</c:f>
              <c:strCache>
                <c:ptCount val="1"/>
                <c:pt idx="0">
                  <c:v>Evolução Vagas Ofertadas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80AE-4AA6-BB21-C5FCB6CEC7EC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0AE-4AA6-BB21-C5FCB6CEC7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2019</c:v>
                </c:pt>
                <c:pt idx="2">
                  <c:v>Evolução</c:v>
                </c:pt>
              </c:strCache>
            </c:strRef>
          </c:cat>
          <c:val>
            <c:numRef>
              <c:f>Residência!$C$14:$E$14</c:f>
              <c:numCache>
                <c:formatCode>0</c:formatCode>
                <c:ptCount val="3"/>
                <c:pt idx="0" formatCode="#,##0">
                  <c:v>18</c:v>
                </c:pt>
                <c:pt idx="1">
                  <c:v>44</c:v>
                </c:pt>
                <c:pt idx="2" formatCode="0%">
                  <c:v>1.4444444444444446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E-4AA6-BB21-C5FCB6CEC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Residência!$B$15</c:f>
              <c:strCache>
                <c:ptCount val="1"/>
                <c:pt idx="0">
                  <c:v>Evolução Ingressantes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1AF9-4CC5-937B-29145B5BD312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AF9-4CC5-937B-29145B5BD3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2019</c:v>
                </c:pt>
                <c:pt idx="2">
                  <c:v>Evolução</c:v>
                </c:pt>
              </c:strCache>
            </c:strRef>
          </c:cat>
          <c:val>
            <c:numRef>
              <c:f>Residência!$C$15:$E$15</c:f>
              <c:numCache>
                <c:formatCode>0</c:formatCode>
                <c:ptCount val="3"/>
                <c:pt idx="0" formatCode="#,##0">
                  <c:v>15</c:v>
                </c:pt>
                <c:pt idx="1">
                  <c:v>45</c:v>
                </c:pt>
                <c:pt idx="2" formatCode="0%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F9-4CC5-937B-29145B5BD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Residência!$B$16</c:f>
              <c:strCache>
                <c:ptCount val="1"/>
                <c:pt idx="0">
                  <c:v>Evolução Matriculados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6DF8-4189-B957-2F389088204F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DF8-4189-B957-2F38908820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2019</c:v>
                </c:pt>
                <c:pt idx="2">
                  <c:v>Evolução</c:v>
                </c:pt>
              </c:strCache>
            </c:strRef>
          </c:cat>
          <c:val>
            <c:numRef>
              <c:f>Residência!$C$16:$E$16</c:f>
              <c:numCache>
                <c:formatCode>0</c:formatCode>
                <c:ptCount val="3"/>
                <c:pt idx="0" formatCode="#,##0">
                  <c:v>15</c:v>
                </c:pt>
                <c:pt idx="1">
                  <c:v>85</c:v>
                </c:pt>
                <c:pt idx="2" formatCode="0%">
                  <c:v>4.666666666666667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8-4189-B957-2F3890882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Residência!$B$17</c:f>
              <c:strCache>
                <c:ptCount val="1"/>
                <c:pt idx="0">
                  <c:v>Evolução Concluintes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1-0C73-4899-8F50-683D9C0E578C}"/>
              </c:ext>
            </c:extLst>
          </c:dPt>
          <c:dLbls>
            <c:dLbl>
              <c:idx val="2"/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C73-4899-8F50-683D9C0E5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Residência!$C$13:$E$13</c:f>
              <c:strCache>
                <c:ptCount val="3"/>
                <c:pt idx="0">
                  <c:v>2010</c:v>
                </c:pt>
                <c:pt idx="1">
                  <c:v>2019</c:v>
                </c:pt>
                <c:pt idx="2">
                  <c:v>Evolução</c:v>
                </c:pt>
              </c:strCache>
            </c:strRef>
          </c:cat>
          <c:val>
            <c:numRef>
              <c:f>Residência!$C$17:$E$17</c:f>
              <c:numCache>
                <c:formatCode>0</c:formatCode>
                <c:ptCount val="3"/>
                <c:pt idx="0" formatCode="#,##0">
                  <c:v>0</c:v>
                </c:pt>
                <c:pt idx="1">
                  <c:v>26</c:v>
                </c:pt>
                <c:pt idx="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3-4899-8F50-683D9C0E5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Residência!$B$104</c:f>
              <c:strCache>
                <c:ptCount val="1"/>
                <c:pt idx="0">
                  <c:v>Total (2010)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176E-426C-8438-EF2C87C2D56B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76E-426C-8438-EF2C87C2D5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Residência!$D$104:$H$104</c:f>
              <c:numCache>
                <c:formatCode>#,##0</c:formatCode>
                <c:ptCount val="5"/>
                <c:pt idx="0" formatCode="0">
                  <c:v>18</c:v>
                </c:pt>
                <c:pt idx="1">
                  <c:v>15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E-426C-8438-EF2C87C2D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Residência!$B$98</c:f>
              <c:strCache>
                <c:ptCount val="1"/>
                <c:pt idx="0">
                  <c:v>Total (2011)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058D-40A5-9F35-91F464A21F99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8D-40A5-9F35-91F464A21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Residência!$D$98:$H$98</c:f>
              <c:numCache>
                <c:formatCode>#,##0</c:formatCode>
                <c:ptCount val="5"/>
                <c:pt idx="0" formatCode="0">
                  <c:v>24</c:v>
                </c:pt>
                <c:pt idx="1">
                  <c:v>19</c:v>
                </c:pt>
                <c:pt idx="2">
                  <c:v>31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8D-40A5-9F35-91F464A21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Residência!$B$91</c:f>
              <c:strCache>
                <c:ptCount val="1"/>
                <c:pt idx="0">
                  <c:v>Total (2012)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E753-4286-8F0D-019F19430A56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753-4286-8F0D-019F19430A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Residência!$D$91:$H$91</c:f>
              <c:numCache>
                <c:formatCode>#,##0</c:formatCode>
                <c:ptCount val="5"/>
                <c:pt idx="0" formatCode="0">
                  <c:v>22</c:v>
                </c:pt>
                <c:pt idx="1">
                  <c:v>23</c:v>
                </c:pt>
                <c:pt idx="2">
                  <c:v>40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53-4286-8F0D-019F19430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Quadro_resumo!$B$40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548-46BA-B4D1-9B42CBDB6BE9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48-46BA-B4D1-9B42CBDB6BE9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48-46BA-B4D1-9B42CBDB6BE9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48-46BA-B4D1-9B42CBDB6BE9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48-46BA-B4D1-9B42CBDB6BE9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48-46BA-B4D1-9B42CBDB6BE9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48-46BA-B4D1-9B42CBDB6BE9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48-46BA-B4D1-9B42CBDB6BE9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48-46BA-B4D1-9B42CBDB6BE9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48-46BA-B4D1-9B42CBDB6BE9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48-46BA-B4D1-9B42CBDB6B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Quadro_resumo!$C$40:$P$40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Quadro_resumo!$C$48:$P$48</c:f>
              <c:numCache>
                <c:formatCode>#,##0</c:formatCode>
                <c:ptCount val="14"/>
                <c:pt idx="0">
                  <c:v>49</c:v>
                </c:pt>
                <c:pt idx="1">
                  <c:v>79</c:v>
                </c:pt>
                <c:pt idx="2">
                  <c:v>93</c:v>
                </c:pt>
                <c:pt idx="3">
                  <c:v>115</c:v>
                </c:pt>
                <c:pt idx="4">
                  <c:v>186</c:v>
                </c:pt>
                <c:pt idx="5">
                  <c:v>264</c:v>
                </c:pt>
                <c:pt idx="6">
                  <c:v>225</c:v>
                </c:pt>
                <c:pt idx="7">
                  <c:v>310</c:v>
                </c:pt>
                <c:pt idx="8">
                  <c:v>380</c:v>
                </c:pt>
                <c:pt idx="9">
                  <c:v>381</c:v>
                </c:pt>
                <c:pt idx="10">
                  <c:v>456</c:v>
                </c:pt>
                <c:pt idx="11">
                  <c:v>279</c:v>
                </c:pt>
                <c:pt idx="12">
                  <c:v>560</c:v>
                </c:pt>
                <c:pt idx="13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548-46BA-B4D1-9B42CBDB6B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Residência!$B$84</c:f>
              <c:strCache>
                <c:ptCount val="1"/>
                <c:pt idx="0">
                  <c:v>Total (2013)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9C20-47A8-933F-69EED09C85B0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C20-47A8-933F-69EED09C85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Residência!$D$84:$H$84</c:f>
              <c:numCache>
                <c:formatCode>#,##0</c:formatCode>
                <c:ptCount val="5"/>
                <c:pt idx="0" formatCode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20-47A8-933F-69EED09C8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Residência!$B$77</c:f>
              <c:strCache>
                <c:ptCount val="1"/>
                <c:pt idx="0">
                  <c:v>Total (2014)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AA1E-45BE-BA0D-079E82D51978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A1E-45BE-BA0D-079E82D51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Residência!$D$77:$H$77</c:f>
              <c:numCache>
                <c:formatCode>#,##0</c:formatCode>
                <c:ptCount val="5"/>
                <c:pt idx="0" formatCode="0">
                  <c:v>26</c:v>
                </c:pt>
                <c:pt idx="1">
                  <c:v>26</c:v>
                </c:pt>
                <c:pt idx="2">
                  <c:v>67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1E-45BE-BA0D-079E82D51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Residência!$B$69</c:f>
              <c:strCache>
                <c:ptCount val="1"/>
                <c:pt idx="0">
                  <c:v>Total (2015)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28BB-436E-A2C2-7C18DB1E41D2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8BB-436E-A2C2-7C18DB1E41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Residência!$D$69:$H$69</c:f>
              <c:numCache>
                <c:formatCode>0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50</c:v>
                </c:pt>
                <c:pt idx="3">
                  <c:v>7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B-436E-A2C2-7C18DB1E4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Residência!$B$61</c:f>
              <c:strCache>
                <c:ptCount val="1"/>
                <c:pt idx="0">
                  <c:v>Total (2016)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D4B5-4C48-A26F-E4F2976503F4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4B5-4C48-A26F-E4F2976503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Residência!$D$61:$H$61</c:f>
              <c:numCache>
                <c:formatCode>0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53</c:v>
                </c:pt>
                <c:pt idx="3">
                  <c:v>2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5-4C48-A26F-E4F297650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Residência!$B$53</c:f>
              <c:strCache>
                <c:ptCount val="1"/>
                <c:pt idx="0">
                  <c:v>Total (2017)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883E-4C49-A7DC-8E45C774109A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83E-4C49-A7DC-8E45C77410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Residência!$D$53:$H$53</c:f>
              <c:numCache>
                <c:formatCode>0</c:formatCode>
                <c:ptCount val="5"/>
                <c:pt idx="0">
                  <c:v>32</c:v>
                </c:pt>
                <c:pt idx="1">
                  <c:v>30</c:v>
                </c:pt>
                <c:pt idx="2">
                  <c:v>63</c:v>
                </c:pt>
                <c:pt idx="3">
                  <c:v>4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3E-4C49-A7DC-8E45C774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Residência!$B$45</c:f>
              <c:strCache>
                <c:ptCount val="1"/>
                <c:pt idx="0">
                  <c:v>Total (2018)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D9F6-47DE-9402-9FDED8BC7EBA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9F6-47DE-9402-9FDED8BC7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Residência!$D$45:$H$45</c:f>
              <c:numCache>
                <c:formatCode>0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75</c:v>
                </c:pt>
                <c:pt idx="3">
                  <c:v>7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6-47DE-9402-9FDED8BC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40277535670799"/>
          <c:y val="0.10376472029358599"/>
          <c:w val="0.65738554006501204"/>
          <c:h val="0.77422571032842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Residência!$B$34</c:f>
              <c:strCache>
                <c:ptCount val="1"/>
                <c:pt idx="0">
                  <c:v>Total (2019)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C219-4CF0-9F2F-99E6C77F51C6}"/>
              </c:ext>
            </c:extLst>
          </c:dPt>
          <c:dLbls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19-4CF0-9F2F-99E6C77F51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Residência!$D$35:$H$35</c:f>
              <c:strCache>
                <c:ptCount val="5"/>
                <c:pt idx="0">
                  <c:v>Vagas Ofertadas</c:v>
                </c:pt>
                <c:pt idx="1">
                  <c:v>Ingressantes</c:v>
                </c:pt>
                <c:pt idx="2">
                  <c:v>Matriculas</c:v>
                </c:pt>
                <c:pt idx="3">
                  <c:v>Exclusões⁽¹⁾</c:v>
                </c:pt>
                <c:pt idx="4">
                  <c:v>Conclusões</c:v>
                </c:pt>
              </c:strCache>
            </c:strRef>
          </c:cat>
          <c:val>
            <c:numRef>
              <c:f>Residência!$D$34:$H$34</c:f>
              <c:numCache>
                <c:formatCode>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85</c:v>
                </c:pt>
                <c:pt idx="3">
                  <c:v>6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19-4CF0-9F2F-99E6C77F5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55904"/>
        <c:axId val="112557440"/>
      </c:barChart>
      <c:catAx>
        <c:axId val="112555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12557440"/>
        <c:crosses val="autoZero"/>
        <c:auto val="1"/>
        <c:lblAlgn val="ctr"/>
        <c:lblOffset val="100"/>
        <c:noMultiLvlLbl val="0"/>
      </c:catAx>
      <c:valAx>
        <c:axId val="1125574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12555904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 sz="1000">
          <a:latin typeface="Century Gothic" panose="020B050202020202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3EA-4C54-AC6D-1CCE893C0F51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EA-4C54-AC6D-1CCE893C0F51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EA-4C54-AC6D-1CCE893C0F51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EA-4C54-AC6D-1CCE893C0F51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EA-4C54-AC6D-1CCE893C0F51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EA-4C54-AC6D-1CCE893C0F51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EA-4C54-AC6D-1CCE893C0F51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EA-4C54-AC6D-1CCE893C0F51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EA-4C54-AC6D-1CCE893C0F51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EA-4C54-AC6D-1CCE893C0F51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EA-4C54-AC6D-1CCE893C0F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monogr_teses_dissertações!$C$15:$P$15</c:f>
              <c:numCache>
                <c:formatCode>General</c:formatCode>
                <c:ptCount val="14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215</c:v>
                </c:pt>
                <c:pt idx="8">
                  <c:v>217</c:v>
                </c:pt>
                <c:pt idx="9">
                  <c:v>209</c:v>
                </c:pt>
                <c:pt idx="10">
                  <c:v>236</c:v>
                </c:pt>
                <c:pt idx="11">
                  <c:v>205</c:v>
                </c:pt>
                <c:pt idx="12">
                  <c:v>250</c:v>
                </c:pt>
                <c:pt idx="13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EA-4C54-AC6D-1CCE893C0F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monogr_teses_dissertações!$B$13</c:f>
              <c:strCache>
                <c:ptCount val="1"/>
                <c:pt idx="0">
                  <c:v>Monografias - Artigos Científicos / Dissertações / Teses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A0-4EEF-A4BA-76D9785A8376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A0-4EEF-A4BA-76D9785A8376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A0-4EEF-A4BA-76D9785A8376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A0-4EEF-A4BA-76D9785A8376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A0-4EEF-A4BA-76D9785A8376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A0-4EEF-A4BA-76D9785A8376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A0-4EEF-A4BA-76D9785A8376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A0-4EEF-A4BA-76D9785A8376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A0-4EEF-A4BA-76D9785A8376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A0-4EEF-A4BA-76D9785A8376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A0-4EEF-A4BA-76D9785A83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monogr_teses_dissertações!$C$14:$P$14</c:f>
              <c:numCache>
                <c:formatCode>General</c:formatCode>
                <c:ptCount val="14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AA0-4EEF-A4BA-76D9785A83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AC2-4A90-800F-C4F1DAC6C23A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C2-4A90-800F-C4F1DAC6C23A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C2-4A90-800F-C4F1DAC6C23A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C2-4A90-800F-C4F1DAC6C23A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C2-4A90-800F-C4F1DAC6C23A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C2-4A90-800F-C4F1DAC6C23A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C2-4A90-800F-C4F1DAC6C23A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C2-4A90-800F-C4F1DAC6C23A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C2-4A90-800F-C4F1DAC6C23A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C2-4A90-800F-C4F1DAC6C23A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C2-4A90-800F-C4F1DAC6C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monogr_teses_dissertações!$C$16:$P$16</c:f>
              <c:numCache>
                <c:formatCode>General</c:formatCode>
                <c:ptCount val="14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  <c:pt idx="12">
                  <c:v>220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C2-4A90-800F-C4F1DAC6C2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Quadro_resumo!$B$96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523-4715-AB04-ACC44D9CF271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23-4715-AB04-ACC44D9CF271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23-4715-AB04-ACC44D9CF271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23-4715-AB04-ACC44D9CF271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23-4715-AB04-ACC44D9CF271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23-4715-AB04-ACC44D9CF271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23-4715-AB04-ACC44D9CF271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23-4715-AB04-ACC44D9CF271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23-4715-AB04-ACC44D9CF271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23-4715-AB04-ACC44D9CF271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23-4715-AB04-ACC44D9CF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Quadro_resumo!$C$96:$P$96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Quadro_resumo!$C$99:$P$99</c:f>
              <c:numCache>
                <c:formatCode>#,##0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11</c:v>
                </c:pt>
                <c:pt idx="5">
                  <c:v>17</c:v>
                </c:pt>
                <c:pt idx="6">
                  <c:v>18</c:v>
                </c:pt>
                <c:pt idx="7">
                  <c:v>21</c:v>
                </c:pt>
                <c:pt idx="8">
                  <c:v>26</c:v>
                </c:pt>
                <c:pt idx="9">
                  <c:v>29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523-4715-AB04-ACC44D9CF2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monogr_teses_dissertações!$B$20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F1D-4D69-BDD4-7906FA9F3940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D-4D69-BDD4-7906FA9F3940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D-4D69-BDD4-7906FA9F3940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D-4D69-BDD4-7906FA9F3940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D-4D69-BDD4-7906FA9F3940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1D-4D69-BDD4-7906FA9F3940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1D-4D69-BDD4-7906FA9F3940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1D-4D69-BDD4-7906FA9F3940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1D-4D69-BDD4-7906FA9F3940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1D-4D69-BDD4-7906FA9F3940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1D-4D69-BDD4-7906FA9F39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monogr_teses_dissertações!$C$20:$P$20</c:f>
              <c:numCache>
                <c:formatCode>General</c:formatCode>
                <c:ptCount val="14"/>
                <c:pt idx="0">
                  <c:v>88</c:v>
                </c:pt>
                <c:pt idx="1">
                  <c:v>40</c:v>
                </c:pt>
                <c:pt idx="2">
                  <c:v>79</c:v>
                </c:pt>
                <c:pt idx="3">
                  <c:v>115</c:v>
                </c:pt>
                <c:pt idx="4">
                  <c:v>181</c:v>
                </c:pt>
                <c:pt idx="5">
                  <c:v>241</c:v>
                </c:pt>
                <c:pt idx="6">
                  <c:v>221</c:v>
                </c:pt>
                <c:pt idx="7">
                  <c:v>301</c:v>
                </c:pt>
                <c:pt idx="8">
                  <c:v>390</c:v>
                </c:pt>
                <c:pt idx="9">
                  <c:v>338</c:v>
                </c:pt>
                <c:pt idx="10">
                  <c:v>498</c:v>
                </c:pt>
                <c:pt idx="11">
                  <c:v>289</c:v>
                </c:pt>
                <c:pt idx="12">
                  <c:v>556</c:v>
                </c:pt>
                <c:pt idx="13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1D-4D69-BDD4-7906FA9F39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52718969185797E-2"/>
          <c:y val="3.5825011943349701E-2"/>
          <c:w val="0.80022615923009599"/>
          <c:h val="0.90726439765521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monogr_teses_dissertações!$B$16</c:f>
              <c:strCache>
                <c:ptCount val="1"/>
                <c:pt idx="0">
                  <c:v>Especialização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monogr_teses_dissertações!$C$16:$P$16</c:f>
              <c:numCache>
                <c:formatCode>General</c:formatCode>
                <c:ptCount val="14"/>
                <c:pt idx="0">
                  <c:v>51</c:v>
                </c:pt>
                <c:pt idx="1">
                  <c:v>1</c:v>
                </c:pt>
                <c:pt idx="2">
                  <c:v>28</c:v>
                </c:pt>
                <c:pt idx="3">
                  <c:v>54</c:v>
                </c:pt>
                <c:pt idx="4">
                  <c:v>99</c:v>
                </c:pt>
                <c:pt idx="5">
                  <c:v>84</c:v>
                </c:pt>
                <c:pt idx="6">
                  <c:v>49</c:v>
                </c:pt>
                <c:pt idx="7">
                  <c:v>56</c:v>
                </c:pt>
                <c:pt idx="8">
                  <c:v>129</c:v>
                </c:pt>
                <c:pt idx="9">
                  <c:v>74</c:v>
                </c:pt>
                <c:pt idx="10">
                  <c:v>190</c:v>
                </c:pt>
                <c:pt idx="11">
                  <c:v>0</c:v>
                </c:pt>
                <c:pt idx="12">
                  <c:v>220</c:v>
                </c:pt>
                <c:pt idx="1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E-4F3B-864E-F8CA0070A6D5}"/>
            </c:ext>
          </c:extLst>
        </c:ser>
        <c:ser>
          <c:idx val="1"/>
          <c:order val="1"/>
          <c:tx>
            <c:strRef>
              <c:f>monogr_teses_dissertações!$B$17</c:f>
              <c:strCache>
                <c:ptCount val="1"/>
                <c:pt idx="0">
                  <c:v>Residência Médica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monogr_teses_dissertações!$C$17:$P$17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9</c:v>
                </c:pt>
                <c:pt idx="9">
                  <c:v>12</c:v>
                </c:pt>
                <c:pt idx="10">
                  <c:v>24</c:v>
                </c:pt>
                <c:pt idx="11">
                  <c:v>17</c:v>
                </c:pt>
                <c:pt idx="12">
                  <c:v>17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E-4F3B-864E-F8CA0070A6D5}"/>
            </c:ext>
          </c:extLst>
        </c:ser>
        <c:ser>
          <c:idx val="2"/>
          <c:order val="2"/>
          <c:tx>
            <c:strRef>
              <c:f>monogr_teses_dissertações!$B$18</c:f>
              <c:strCache>
                <c:ptCount val="1"/>
                <c:pt idx="0">
                  <c:v>Residência Multiprofissional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monogr_teses_dissertações!$C$18:$P$18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E-4F3B-864E-F8CA0070A6D5}"/>
            </c:ext>
          </c:extLst>
        </c:ser>
        <c:ser>
          <c:idx val="3"/>
          <c:order val="3"/>
          <c:tx>
            <c:strRef>
              <c:f>monogr_teses_dissertações!$B$19</c:f>
              <c:strCache>
                <c:ptCount val="1"/>
                <c:pt idx="0">
                  <c:v>Residência Uniprofissional</c:v>
                </c:pt>
              </c:strCache>
            </c:strRef>
          </c:tx>
          <c:invertIfNegative val="0"/>
          <c:cat>
            <c:numRef>
              <c:f>Quadro_resumo!$C$13:$P$13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monogr_teses_dissertações!$C$19:$P$19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BE-4F3B-864E-F8CA0070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11232"/>
        <c:axId val="125337600"/>
      </c:barChart>
      <c:catAx>
        <c:axId val="1253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25337600"/>
        <c:crosses val="autoZero"/>
        <c:auto val="1"/>
        <c:lblAlgn val="ctr"/>
        <c:lblOffset val="100"/>
        <c:noMultiLvlLbl val="0"/>
      </c:catAx>
      <c:valAx>
        <c:axId val="12533760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125311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49944839434897"/>
          <c:y val="0.323162897019458"/>
          <c:w val="0.174500583260426"/>
          <c:h val="0.21856888476364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861931533115097E-2"/>
          <c:y val="2.8147075986086501E-2"/>
          <c:w val="0.95036027647591803"/>
          <c:h val="0.89154663761024699"/>
        </c:manualLayout>
      </c:layout>
      <c:barChart>
        <c:barDir val="col"/>
        <c:grouping val="clustered"/>
        <c:varyColors val="0"/>
        <c:ser>
          <c:idx val="0"/>
          <c:order val="0"/>
          <c:tx>
            <c:v>Tese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monogr_teses_dissertações!$C$25:$Q$25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Total</c:v>
                </c:pt>
              </c:strCache>
            </c:strRef>
          </c:cat>
          <c:val>
            <c:numRef>
              <c:f>monogr_teses_dissertações!$C$38:$Q$38</c:f>
              <c:numCache>
                <c:formatCode>General</c:formatCode>
                <c:ptCount val="15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18</c:v>
                </c:pt>
                <c:pt idx="8">
                  <c:v>25</c:v>
                </c:pt>
                <c:pt idx="9">
                  <c:v>33</c:v>
                </c:pt>
                <c:pt idx="10">
                  <c:v>35</c:v>
                </c:pt>
                <c:pt idx="11">
                  <c:v>54</c:v>
                </c:pt>
                <c:pt idx="12">
                  <c:v>58</c:v>
                </c:pt>
                <c:pt idx="13">
                  <c:v>66</c:v>
                </c:pt>
                <c:pt idx="14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E-481A-888C-274CBD3FF8BB}"/>
            </c:ext>
          </c:extLst>
        </c:ser>
        <c:ser>
          <c:idx val="1"/>
          <c:order val="1"/>
          <c:tx>
            <c:v>Dissertação</c:v>
          </c:tx>
          <c:spPr>
            <a:solidFill>
              <a:srgbClr val="FFCC00"/>
            </a:solidFill>
          </c:spPr>
          <c:invertIfNegative val="0"/>
          <c:dLbls>
            <c:dLbl>
              <c:idx val="5"/>
              <c:layout>
                <c:manualLayout>
                  <c:x val="-7.3843976544652797E-3"/>
                  <c:y val="-4.3090951256499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81A-888C-274CBD3FF8BB}"/>
                </c:ext>
              </c:extLst>
            </c:dLbl>
            <c:dLbl>
              <c:idx val="6"/>
              <c:layout>
                <c:manualLayout>
                  <c:x val="-1.01535467748897E-2"/>
                  <c:y val="-4.3090951256499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9E-481A-888C-274CBD3FF8BB}"/>
                </c:ext>
              </c:extLst>
            </c:dLbl>
            <c:dLbl>
              <c:idx val="7"/>
              <c:layout>
                <c:manualLayout>
                  <c:x val="-7.3843976544652797E-3"/>
                  <c:y val="-2.15454756282499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E-481A-888C-274CBD3FF8BB}"/>
                </c:ext>
              </c:extLst>
            </c:dLbl>
            <c:dLbl>
              <c:idx val="8"/>
              <c:layout>
                <c:manualLayout>
                  <c:x val="-5.5382982408489602E-3"/>
                  <c:y val="2.15454756282499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E-481A-888C-274CBD3FF8BB}"/>
                </c:ext>
              </c:extLst>
            </c:dLbl>
            <c:dLbl>
              <c:idx val="9"/>
              <c:layout>
                <c:manualLayout>
                  <c:x val="-5.5382982408489602E-3"/>
                  <c:y val="2.15454756282499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9E-481A-888C-274CBD3FF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monogr_teses_dissertações!$C$25:$Q$25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Total</c:v>
                </c:pt>
              </c:strCache>
            </c:strRef>
          </c:cat>
          <c:val>
            <c:numRef>
              <c:f>monogr_teses_dissertações!$C$63:$Q$63</c:f>
              <c:numCache>
                <c:formatCode>General</c:formatCode>
                <c:ptCount val="15"/>
                <c:pt idx="0">
                  <c:v>35</c:v>
                </c:pt>
                <c:pt idx="1">
                  <c:v>33</c:v>
                </c:pt>
                <c:pt idx="2">
                  <c:v>45</c:v>
                </c:pt>
                <c:pt idx="3">
                  <c:v>60</c:v>
                </c:pt>
                <c:pt idx="4">
                  <c:v>73</c:v>
                </c:pt>
                <c:pt idx="5">
                  <c:v>145</c:v>
                </c:pt>
                <c:pt idx="6">
                  <c:v>144</c:v>
                </c:pt>
                <c:pt idx="7">
                  <c:v>219</c:v>
                </c:pt>
                <c:pt idx="8" formatCode="0">
                  <c:v>217</c:v>
                </c:pt>
                <c:pt idx="9" formatCode="0">
                  <c:v>209</c:v>
                </c:pt>
                <c:pt idx="10" formatCode="0">
                  <c:v>236</c:v>
                </c:pt>
                <c:pt idx="11" formatCode="0">
                  <c:v>205</c:v>
                </c:pt>
                <c:pt idx="12" formatCode="0">
                  <c:v>254</c:v>
                </c:pt>
                <c:pt idx="13" formatCode="0">
                  <c:v>280</c:v>
                </c:pt>
                <c:pt idx="14" formatCode="#,##0">
                  <c:v>2155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9E-481A-888C-274CBD3FF8BB}"/>
            </c:ext>
          </c:extLst>
        </c:ser>
        <c:ser>
          <c:idx val="2"/>
          <c:order val="2"/>
          <c:tx>
            <c:v>Total (2006-2019)</c:v>
          </c:tx>
          <c:spPr>
            <a:solidFill>
              <a:srgbClr val="33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monogr_teses_dissertações!$C$25:$Q$25</c:f>
              <c:str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Total</c:v>
                </c:pt>
              </c:strCache>
            </c:strRef>
          </c:cat>
          <c:val>
            <c:numRef>
              <c:f>monogr_teses_dissertações!$C$64:$Q$64</c:f>
              <c:numCache>
                <c:formatCode>General</c:formatCode>
                <c:ptCount val="15"/>
                <c:pt idx="0">
                  <c:v>37</c:v>
                </c:pt>
                <c:pt idx="1">
                  <c:v>39</c:v>
                </c:pt>
                <c:pt idx="2">
                  <c:v>51</c:v>
                </c:pt>
                <c:pt idx="3">
                  <c:v>61</c:v>
                </c:pt>
                <c:pt idx="4">
                  <c:v>82</c:v>
                </c:pt>
                <c:pt idx="5">
                  <c:v>156</c:v>
                </c:pt>
                <c:pt idx="6">
                  <c:v>159</c:v>
                </c:pt>
                <c:pt idx="7">
                  <c:v>237</c:v>
                </c:pt>
                <c:pt idx="8" formatCode="0">
                  <c:v>242</c:v>
                </c:pt>
                <c:pt idx="9" formatCode="0">
                  <c:v>242</c:v>
                </c:pt>
                <c:pt idx="10">
                  <c:v>271</c:v>
                </c:pt>
                <c:pt idx="11">
                  <c:v>259</c:v>
                </c:pt>
                <c:pt idx="12">
                  <c:v>312</c:v>
                </c:pt>
                <c:pt idx="13" formatCode="0">
                  <c:v>346</c:v>
                </c:pt>
                <c:pt idx="14" formatCode="#,##0">
                  <c:v>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A9E-481A-888C-274CBD3FF8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792384"/>
        <c:axId val="121793920"/>
      </c:barChart>
      <c:catAx>
        <c:axId val="1217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21793920"/>
        <c:crosses val="autoZero"/>
        <c:auto val="1"/>
        <c:lblAlgn val="ctr"/>
        <c:lblOffset val="100"/>
        <c:noMultiLvlLbl val="0"/>
      </c:catAx>
      <c:valAx>
        <c:axId val="121793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7923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0092065644613894E-2"/>
          <c:y val="0.25744256902613"/>
          <c:w val="0.15149142664890999"/>
          <c:h val="0.19046641543850401"/>
        </c:manualLayout>
      </c:layout>
      <c:overlay val="1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6703045329969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Quadro_afastamento_servidores!$B$78</c:f>
              <c:strCache>
                <c:ptCount val="1"/>
                <c:pt idx="0">
                  <c:v>Lotação/Ano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F9-47B0-9FD1-BE80122C2DD9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F9-47B0-9FD1-BE80122C2DD9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F9-47B0-9FD1-BE80122C2DD9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F9-47B0-9FD1-BE80122C2DD9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F9-47B0-9FD1-BE80122C2DD9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F9-47B0-9FD1-BE80122C2DD9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F9-47B0-9FD1-BE80122C2DD9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F9-47B0-9FD1-BE80122C2DD9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F9-47B0-9FD1-BE80122C2DD9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F9-47B0-9FD1-BE80122C2DD9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F9-47B0-9FD1-BE80122C2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Quadro_afastamento_servidores!$B$79:$B$107</c:f>
              <c:strCache>
                <c:ptCount val="29"/>
                <c:pt idx="0">
                  <c:v>ACS</c:v>
                </c:pt>
                <c:pt idx="1">
                  <c:v>BIBLIOTECA CENTRAL</c:v>
                </c:pt>
                <c:pt idx="2">
                  <c:v>BIBLIOTECA FADIR</c:v>
                </c:pt>
                <c:pt idx="3">
                  <c:v>COIN</c:v>
                </c:pt>
                <c:pt idx="4">
                  <c:v>EAD</c:v>
                </c:pt>
                <c:pt idx="5">
                  <c:v>EDITORA</c:v>
                </c:pt>
                <c:pt idx="6">
                  <c:v>ESAI</c:v>
                </c:pt>
                <c:pt idx="7">
                  <c:v>FACALE</c:v>
                </c:pt>
                <c:pt idx="8">
                  <c:v>FACE</c:v>
                </c:pt>
                <c:pt idx="9">
                  <c:v>FACET</c:v>
                </c:pt>
                <c:pt idx="10">
                  <c:v>FADIR</c:v>
                </c:pt>
                <c:pt idx="11">
                  <c:v>FAECA</c:v>
                </c:pt>
                <c:pt idx="12">
                  <c:v>FAED</c:v>
                </c:pt>
                <c:pt idx="13">
                  <c:v>FAEN</c:v>
                </c:pt>
                <c:pt idx="14">
                  <c:v>FAIND</c:v>
                </c:pt>
                <c:pt idx="15">
                  <c:v>FCA</c:v>
                </c:pt>
                <c:pt idx="16">
                  <c:v>FCBA</c:v>
                </c:pt>
                <c:pt idx="17">
                  <c:v>FCH</c:v>
                </c:pt>
                <c:pt idx="18">
                  <c:v>FCS</c:v>
                </c:pt>
                <c:pt idx="19">
                  <c:v>HU</c:v>
                </c:pt>
                <c:pt idx="20">
                  <c:v>PRAD</c:v>
                </c:pt>
                <c:pt idx="21">
                  <c:v>PROAE</c:v>
                </c:pt>
                <c:pt idx="22">
                  <c:v>PROAP</c:v>
                </c:pt>
                <c:pt idx="23">
                  <c:v>PROEX</c:v>
                </c:pt>
                <c:pt idx="24">
                  <c:v>PROGESP</c:v>
                </c:pt>
                <c:pt idx="25">
                  <c:v>PROGRAD</c:v>
                </c:pt>
                <c:pt idx="26">
                  <c:v>PROPP</c:v>
                </c:pt>
                <c:pt idx="27">
                  <c:v>PU</c:v>
                </c:pt>
                <c:pt idx="28">
                  <c:v>REITORIA</c:v>
                </c:pt>
              </c:strCache>
            </c:strRef>
          </c:cat>
          <c:val>
            <c:numRef>
              <c:f>Quadro_afastamento_servidores!$S$79:$S$107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37</c:v>
                </c:pt>
                <c:pt idx="8">
                  <c:v>20</c:v>
                </c:pt>
                <c:pt idx="9">
                  <c:v>52</c:v>
                </c:pt>
                <c:pt idx="10">
                  <c:v>21</c:v>
                </c:pt>
                <c:pt idx="11">
                  <c:v>2</c:v>
                </c:pt>
                <c:pt idx="12">
                  <c:v>31</c:v>
                </c:pt>
                <c:pt idx="13">
                  <c:v>20</c:v>
                </c:pt>
                <c:pt idx="14">
                  <c:v>13</c:v>
                </c:pt>
                <c:pt idx="15">
                  <c:v>20</c:v>
                </c:pt>
                <c:pt idx="16">
                  <c:v>17</c:v>
                </c:pt>
                <c:pt idx="17">
                  <c:v>65</c:v>
                </c:pt>
                <c:pt idx="18">
                  <c:v>15</c:v>
                </c:pt>
                <c:pt idx="19">
                  <c:v>21</c:v>
                </c:pt>
                <c:pt idx="20">
                  <c:v>8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8</c:v>
                </c:pt>
                <c:pt idx="25">
                  <c:v>12</c:v>
                </c:pt>
                <c:pt idx="26">
                  <c:v>4</c:v>
                </c:pt>
                <c:pt idx="27">
                  <c:v>4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F9-47B0-9FD1-BE80122C2D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483-4724-969A-7D867C739E4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483-4724-969A-7D867C739E4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483-4724-969A-7D867C739E4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483-4724-969A-7D867C739E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483-4724-969A-7D867C739E41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6-8483-4724-969A-7D867C739E41}"/>
              </c:ext>
            </c:extLst>
          </c:dPt>
          <c:dLbls>
            <c:dLbl>
              <c:idx val="4"/>
              <c:layout>
                <c:manualLayout>
                  <c:x val="1.89033642406646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3-4724-969A-7D867C739E41}"/>
                </c:ext>
              </c:extLst>
            </c:dLbl>
            <c:dLbl>
              <c:idx val="5"/>
              <c:layout>
                <c:manualLayout>
                  <c:x val="1.7328083887276E-2"/>
                  <c:y val="2.44246081581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3-4724-969A-7D867C739E41}"/>
                </c:ext>
              </c:extLst>
            </c:dLbl>
            <c:dLbl>
              <c:idx val="6"/>
              <c:layout>
                <c:manualLayout>
                  <c:x val="1.732808388727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3-4724-969A-7D867C739E41}"/>
                </c:ext>
              </c:extLst>
            </c:dLbl>
            <c:dLbl>
              <c:idx val="7"/>
              <c:layout>
                <c:manualLayout>
                  <c:x val="9.4516821203323199E-3"/>
                  <c:y val="8.955586202283820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83-4724-969A-7D867C739E41}"/>
                </c:ext>
              </c:extLst>
            </c:dLbl>
            <c:dLbl>
              <c:idx val="9"/>
              <c:layout>
                <c:manualLayout>
                  <c:x val="1.4177523180498501E-2"/>
                  <c:y val="-7.3273824474380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83-4724-969A-7D867C739E41}"/>
                </c:ext>
              </c:extLst>
            </c:dLbl>
            <c:dLbl>
              <c:idx val="10"/>
              <c:layout>
                <c:manualLayout>
                  <c:x val="1.53635215399684E-2"/>
                  <c:y val="-2.36686390532542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3-4724-969A-7D867C739E41}"/>
                </c:ext>
              </c:extLst>
            </c:dLbl>
            <c:dLbl>
              <c:idx val="11"/>
              <c:layout>
                <c:manualLayout>
                  <c:x val="9.43025656980716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3-4724-969A-7D867C739E41}"/>
                </c:ext>
              </c:extLst>
            </c:dLbl>
            <c:dLbl>
              <c:idx val="12"/>
              <c:layout>
                <c:manualLayout>
                  <c:x val="1.5752803533887201E-2"/>
                  <c:y val="-1.9539686526501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3-4724-969A-7D867C739E41}"/>
                </c:ext>
              </c:extLst>
            </c:dLbl>
            <c:dLbl>
              <c:idx val="13"/>
              <c:layout>
                <c:manualLayout>
                  <c:x val="1.7318825191068001E-2"/>
                  <c:y val="-8.956206968775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83-4724-969A-7D867C739E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Quadro_afastamento_servidores!$C$13:$S$13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Total Geral</c:v>
                </c:pt>
              </c:strCache>
            </c:strRef>
          </c:cat>
          <c:val>
            <c:numRef>
              <c:f>Quadro_afastamento_servidores!$C$16:$S$16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14</c:v>
                </c:pt>
                <c:pt idx="8">
                  <c:v>15</c:v>
                </c:pt>
                <c:pt idx="9">
                  <c:v>32</c:v>
                </c:pt>
                <c:pt idx="10">
                  <c:v>48</c:v>
                </c:pt>
                <c:pt idx="11">
                  <c:v>51</c:v>
                </c:pt>
                <c:pt idx="12">
                  <c:v>42</c:v>
                </c:pt>
                <c:pt idx="13">
                  <c:v>68</c:v>
                </c:pt>
                <c:pt idx="14">
                  <c:v>49</c:v>
                </c:pt>
                <c:pt idx="15">
                  <c:v>56</c:v>
                </c:pt>
                <c:pt idx="16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83-4724-969A-7D867C739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78864443058298E-3"/>
          <c:y val="4.0404717220462202E-4"/>
          <c:w val="0.94884896953098297"/>
          <c:h val="0.91467064250104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Quadro_afastamento_servidores!$B$50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336600"/>
              </a:solidFill>
            </c:spPr>
            <c:extLst>
              <c:ext xmlns:c16="http://schemas.microsoft.com/office/drawing/2014/chart" uri="{C3380CC4-5D6E-409C-BE32-E72D297353CC}">
                <c16:uniqueId val="{00000001-250D-4FFC-AAF2-35A1EFC23F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Quadro_afastamento_servidores!$C$49:$R$49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Quadro_afastamento_servidores!$C$50:$R$50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11</c:v>
                </c:pt>
                <c:pt idx="11">
                  <c:v>19</c:v>
                </c:pt>
                <c:pt idx="12">
                  <c:v>12</c:v>
                </c:pt>
                <c:pt idx="13">
                  <c:v>20</c:v>
                </c:pt>
                <c:pt idx="14">
                  <c:v>10</c:v>
                </c:pt>
                <c:pt idx="1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D-4FFC-AAF2-35A1EFC23F15}"/>
            </c:ext>
          </c:extLst>
        </c:ser>
        <c:ser>
          <c:idx val="1"/>
          <c:order val="1"/>
          <c:tx>
            <c:strRef>
              <c:f>Quadro_afastamento_servidores!$B$51</c:f>
              <c:strCache>
                <c:ptCount val="1"/>
                <c:pt idx="0">
                  <c:v>Doutorado 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dLbl>
              <c:idx val="5"/>
              <c:layout>
                <c:manualLayout>
                  <c:x val="2.78932553669264E-3"/>
                  <c:y val="-4.88492163162536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0D-4FFC-AAF2-35A1EFC23F15}"/>
                </c:ext>
              </c:extLst>
            </c:dLbl>
            <c:dLbl>
              <c:idx val="8"/>
              <c:layout>
                <c:manualLayout>
                  <c:x val="6.9733138417314702E-3"/>
                  <c:y val="2.44246081581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0D-4FFC-AAF2-35A1EFC23F15}"/>
                </c:ext>
              </c:extLst>
            </c:dLbl>
            <c:dLbl>
              <c:idx val="11"/>
              <c:layout>
                <c:manualLayout>
                  <c:x val="8.3679766100778694E-3"/>
                  <c:y val="-4.88492163162536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0D-4FFC-AAF2-35A1EFC23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Quadro_afastamento_servidores!$C$49:$R$49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Quadro_afastamento_servidores!$C$51:$R$51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7</c:v>
                </c:pt>
                <c:pt idx="10">
                  <c:v>21</c:v>
                </c:pt>
                <c:pt idx="11">
                  <c:v>15</c:v>
                </c:pt>
                <c:pt idx="12">
                  <c:v>19</c:v>
                </c:pt>
                <c:pt idx="13">
                  <c:v>30</c:v>
                </c:pt>
                <c:pt idx="14">
                  <c:v>21</c:v>
                </c:pt>
                <c:pt idx="1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0D-4FFC-AAF2-35A1EFC23F15}"/>
            </c:ext>
          </c:extLst>
        </c:ser>
        <c:ser>
          <c:idx val="2"/>
          <c:order val="2"/>
          <c:tx>
            <c:strRef>
              <c:f>Quadro_afastamento_servidores!$B$52</c:f>
              <c:strCache>
                <c:ptCount val="1"/>
                <c:pt idx="0">
                  <c:v>Pós-Doutorado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5.5786510733851803E-3"/>
                  <c:y val="2.44246081581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0D-4FFC-AAF2-35A1EFC23F15}"/>
                </c:ext>
              </c:extLst>
            </c:dLbl>
            <c:dLbl>
              <c:idx val="10"/>
              <c:layout>
                <c:manualLayout>
                  <c:x val="9.76263937842405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0D-4FFC-AAF2-35A1EFC23F15}"/>
                </c:ext>
              </c:extLst>
            </c:dLbl>
            <c:dLbl>
              <c:idx val="11"/>
              <c:layout>
                <c:manualLayout>
                  <c:x val="8.3679766100778694E-3"/>
                  <c:y val="-4.8849216316254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0D-4FFC-AAF2-35A1EFC23F15}"/>
                </c:ext>
              </c:extLst>
            </c:dLbl>
            <c:dLbl>
              <c:idx val="12"/>
              <c:layout>
                <c:manualLayout>
                  <c:x val="7.644743358591590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0D-4FFC-AAF2-35A1EFC23F15}"/>
                </c:ext>
              </c:extLst>
            </c:dLbl>
            <c:dLbl>
              <c:idx val="13"/>
              <c:layout>
                <c:manualLayout>
                  <c:x val="9.55592919823933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0D-4FFC-AAF2-35A1EFC23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Quadro_afastamento_servidores!$C$49:$R$49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Quadro_afastamento_servidores!$C$52:$R$52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18</c:v>
                </c:pt>
                <c:pt idx="10">
                  <c:v>16</c:v>
                </c:pt>
                <c:pt idx="11">
                  <c:v>17</c:v>
                </c:pt>
                <c:pt idx="12">
                  <c:v>11</c:v>
                </c:pt>
                <c:pt idx="13">
                  <c:v>18</c:v>
                </c:pt>
                <c:pt idx="14">
                  <c:v>18</c:v>
                </c:pt>
                <c:pt idx="1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50D-4FFC-AAF2-35A1EFC23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125508992"/>
        <c:axId val="125514880"/>
      </c:barChart>
      <c:catAx>
        <c:axId val="12550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25514880"/>
        <c:crosses val="autoZero"/>
        <c:auto val="1"/>
        <c:lblAlgn val="ctr"/>
        <c:lblOffset val="100"/>
        <c:noMultiLvlLbl val="0"/>
      </c:catAx>
      <c:valAx>
        <c:axId val="12551488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25508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6151392404225099E-2"/>
          <c:y val="0.13319367370478599"/>
          <c:w val="0.14868092812601899"/>
          <c:h val="0.3118449294951419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Quadro_afastamento_servidores!$B$22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3CAF-49FB-B3FE-6855516AD567}"/>
              </c:ext>
            </c:extLst>
          </c:dPt>
          <c:dLbls>
            <c:dLbl>
              <c:idx val="2"/>
              <c:layout>
                <c:manualLayout>
                  <c:x val="3.6190476190476099E-2"/>
                  <c:y val="-5.9320481791463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ysClr val="windowText" lastClr="000000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F-49FB-B3FE-6855516AD5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Quadro_afastamento_servidores!$B$23:$B$25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Quadro_afastamento_servidores!$S$23:$S$25</c:f>
              <c:numCache>
                <c:formatCode>General</c:formatCode>
                <c:ptCount val="3"/>
                <c:pt idx="0">
                  <c:v>332</c:v>
                </c:pt>
                <c:pt idx="1">
                  <c:v>79</c:v>
                </c:pt>
                <c:pt idx="2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F-49FB-B3FE-6855516AD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EEB-4E40-9BB0-A6EB481C03A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EEB-4E40-9BB0-A6EB481C03A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EEB-4E40-9BB0-A6EB481C03A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EEB-4E40-9BB0-A6EB481C03A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EEB-4E40-9BB0-A6EB481C03A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EEB-4E40-9BB0-A6EB481C03A4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2EEB-4E40-9BB0-A6EB481C03A4}"/>
              </c:ext>
            </c:extLst>
          </c:dPt>
          <c:dLbls>
            <c:dLbl>
              <c:idx val="3"/>
              <c:layout>
                <c:manualLayout>
                  <c:x val="1.9047619047619001E-2"/>
                  <c:y val="-4.68319593090504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EB-4E40-9BB0-A6EB481C03A4}"/>
                </c:ext>
              </c:extLst>
            </c:dLbl>
            <c:dLbl>
              <c:idx val="4"/>
              <c:layout>
                <c:manualLayout>
                  <c:x val="1.89033642406646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EB-4E40-9BB0-A6EB481C03A4}"/>
                </c:ext>
              </c:extLst>
            </c:dLbl>
            <c:dLbl>
              <c:idx val="5"/>
              <c:layout>
                <c:manualLayout>
                  <c:x val="1.7328083887276E-2"/>
                  <c:y val="2.44246081581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EB-4E40-9BB0-A6EB481C03A4}"/>
                </c:ext>
              </c:extLst>
            </c:dLbl>
            <c:dLbl>
              <c:idx val="6"/>
              <c:layout>
                <c:manualLayout>
                  <c:x val="1.732808388727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EB-4E40-9BB0-A6EB481C03A4}"/>
                </c:ext>
              </c:extLst>
            </c:dLbl>
            <c:dLbl>
              <c:idx val="7"/>
              <c:layout>
                <c:manualLayout>
                  <c:x val="9.4516821203323199E-3"/>
                  <c:y val="8.955586202283820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EB-4E40-9BB0-A6EB481C03A4}"/>
                </c:ext>
              </c:extLst>
            </c:dLbl>
            <c:dLbl>
              <c:idx val="9"/>
              <c:layout>
                <c:manualLayout>
                  <c:x val="1.4177523180498501E-2"/>
                  <c:y val="-7.3273824474380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EB-4E40-9BB0-A6EB481C03A4}"/>
                </c:ext>
              </c:extLst>
            </c:dLbl>
            <c:dLbl>
              <c:idx val="10"/>
              <c:layout>
                <c:manualLayout>
                  <c:x val="1.53635215399684E-2"/>
                  <c:y val="-2.36686390532542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EB-4E40-9BB0-A6EB481C03A4}"/>
                </c:ext>
              </c:extLst>
            </c:dLbl>
            <c:dLbl>
              <c:idx val="11"/>
              <c:layout>
                <c:manualLayout>
                  <c:x val="9.43025656980716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EB-4E40-9BB0-A6EB481C03A4}"/>
                </c:ext>
              </c:extLst>
            </c:dLbl>
            <c:dLbl>
              <c:idx val="12"/>
              <c:layout>
                <c:manualLayout>
                  <c:x val="1.5752803533887201E-2"/>
                  <c:y val="-1.9539686526501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EB-4E40-9BB0-A6EB481C03A4}"/>
                </c:ext>
              </c:extLst>
            </c:dLbl>
            <c:dLbl>
              <c:idx val="13"/>
              <c:layout>
                <c:manualLayout>
                  <c:x val="1.7318825191068001E-2"/>
                  <c:y val="-8.956206968775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EB-4E40-9BB0-A6EB481C03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Quadro_afastamento_servidores!$C$13:$S$13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Total Geral</c:v>
                </c:pt>
              </c:strCache>
            </c:strRef>
          </c:cat>
          <c:val>
            <c:numRef>
              <c:f>Quadro_afastamento_servidores!$C$14:$S$14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14</c:v>
                </c:pt>
                <c:pt idx="7">
                  <c:v>11</c:v>
                </c:pt>
                <c:pt idx="8">
                  <c:v>7</c:v>
                </c:pt>
                <c:pt idx="9">
                  <c:v>20</c:v>
                </c:pt>
                <c:pt idx="10">
                  <c:v>31</c:v>
                </c:pt>
                <c:pt idx="11">
                  <c:v>27</c:v>
                </c:pt>
                <c:pt idx="12">
                  <c:v>26</c:v>
                </c:pt>
                <c:pt idx="13">
                  <c:v>42</c:v>
                </c:pt>
                <c:pt idx="14">
                  <c:v>35</c:v>
                </c:pt>
                <c:pt idx="15">
                  <c:v>31</c:v>
                </c:pt>
                <c:pt idx="16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EB-4E40-9BB0-A6EB481C0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35-47DD-8E8B-50BC380D4DC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35-47DD-8E8B-50BC380D4DC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835-47DD-8E8B-50BC380D4DC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35-47DD-8E8B-50BC380D4DC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35-47DD-8E8B-50BC380D4DC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35-47DD-8E8B-50BC380D4DCE}"/>
              </c:ext>
            </c:extLst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D835-47DD-8E8B-50BC380D4DCE}"/>
              </c:ext>
            </c:extLst>
          </c:dPt>
          <c:dLbls>
            <c:dLbl>
              <c:idx val="3"/>
              <c:layout>
                <c:manualLayout>
                  <c:x val="1.9047619047619001E-2"/>
                  <c:y val="-4.68319593090504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35-47DD-8E8B-50BC380D4DCE}"/>
                </c:ext>
              </c:extLst>
            </c:dLbl>
            <c:dLbl>
              <c:idx val="4"/>
              <c:layout>
                <c:manualLayout>
                  <c:x val="1.89033642406646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35-47DD-8E8B-50BC380D4DCE}"/>
                </c:ext>
              </c:extLst>
            </c:dLbl>
            <c:dLbl>
              <c:idx val="5"/>
              <c:layout>
                <c:manualLayout>
                  <c:x val="1.7328083887276E-2"/>
                  <c:y val="2.44246081581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35-47DD-8E8B-50BC380D4DCE}"/>
                </c:ext>
              </c:extLst>
            </c:dLbl>
            <c:dLbl>
              <c:idx val="6"/>
              <c:layout>
                <c:manualLayout>
                  <c:x val="1.732808388727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35-47DD-8E8B-50BC380D4DCE}"/>
                </c:ext>
              </c:extLst>
            </c:dLbl>
            <c:dLbl>
              <c:idx val="7"/>
              <c:layout>
                <c:manualLayout>
                  <c:x val="9.4516821203323199E-3"/>
                  <c:y val="8.955586202283820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35-47DD-8E8B-50BC380D4DCE}"/>
                </c:ext>
              </c:extLst>
            </c:dLbl>
            <c:dLbl>
              <c:idx val="9"/>
              <c:layout>
                <c:manualLayout>
                  <c:x val="1.4177523180498501E-2"/>
                  <c:y val="-7.32738244743804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35-47DD-8E8B-50BC380D4DCE}"/>
                </c:ext>
              </c:extLst>
            </c:dLbl>
            <c:dLbl>
              <c:idx val="10"/>
              <c:layout>
                <c:manualLayout>
                  <c:x val="1.53635215399684E-2"/>
                  <c:y val="-2.36686390532542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5-47DD-8E8B-50BC380D4DCE}"/>
                </c:ext>
              </c:extLst>
            </c:dLbl>
            <c:dLbl>
              <c:idx val="11"/>
              <c:layout>
                <c:manualLayout>
                  <c:x val="9.43025656980716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35-47DD-8E8B-50BC380D4DCE}"/>
                </c:ext>
              </c:extLst>
            </c:dLbl>
            <c:dLbl>
              <c:idx val="12"/>
              <c:layout>
                <c:manualLayout>
                  <c:x val="1.5752803533887201E-2"/>
                  <c:y val="-1.9539686526501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35-47DD-8E8B-50BC380D4DCE}"/>
                </c:ext>
              </c:extLst>
            </c:dLbl>
            <c:dLbl>
              <c:idx val="13"/>
              <c:layout>
                <c:manualLayout>
                  <c:x val="1.7318825191068001E-2"/>
                  <c:y val="-8.956206968775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35-47DD-8E8B-50BC380D4D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Quadro_afastamento_servidores!$C$13:$S$13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Total Geral</c:v>
                </c:pt>
              </c:strCache>
            </c:strRef>
          </c:cat>
          <c:val>
            <c:numRef>
              <c:f>Quadro_afastamento_servidores!$C$15:$S$15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12</c:v>
                </c:pt>
                <c:pt idx="10">
                  <c:v>17</c:v>
                </c:pt>
                <c:pt idx="11">
                  <c:v>24</c:v>
                </c:pt>
                <c:pt idx="12">
                  <c:v>16</c:v>
                </c:pt>
                <c:pt idx="13">
                  <c:v>26</c:v>
                </c:pt>
                <c:pt idx="14">
                  <c:v>14</c:v>
                </c:pt>
                <c:pt idx="15">
                  <c:v>25</c:v>
                </c:pt>
                <c:pt idx="16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35-47DD-8E8B-50BC380D4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Quadro_afastamento_servidores!$B$31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0341-4B45-95C3-EF0FFD4F32BD}"/>
              </c:ext>
            </c:extLst>
          </c:dPt>
          <c:dLbls>
            <c:dLbl>
              <c:idx val="2"/>
              <c:layout>
                <c:manualLayout>
                  <c:x val="2.2857142857142899E-2"/>
                  <c:y val="-6.556474303267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41-4B45-95C3-EF0FFD4F32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Quadro_afastamento_servidores!$B$32:$B$34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Quadro_afastamento_servidores!$S$32:$S$34</c:f>
              <c:numCache>
                <c:formatCode>General</c:formatCode>
                <c:ptCount val="3"/>
                <c:pt idx="0">
                  <c:v>254</c:v>
                </c:pt>
                <c:pt idx="1">
                  <c:v>8</c:v>
                </c:pt>
                <c:pt idx="2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1-4B45-95C3-EF0FFD4F3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3371394015553E-2"/>
          <c:y val="3.4920634920634901E-2"/>
          <c:w val="0.95753424777186802"/>
          <c:h val="0.88608498937632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Quadro_resumo!$B$97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Quadro_resumo!$C$96:$P$96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Quadro_resumo!$C$97:$P$97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A-49D5-ADC4-9C57EACD47B8}"/>
            </c:ext>
          </c:extLst>
        </c:ser>
        <c:ser>
          <c:idx val="1"/>
          <c:order val="1"/>
          <c:tx>
            <c:strRef>
              <c:f>Quadro_resumo!$B$98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rgbClr val="000000">
                  <a:alpha val="43137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0CA-49D5-ADC4-9C57EACD47B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0CA-49D5-ADC4-9C57EACD47B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0CA-49D5-ADC4-9C57EACD47B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0CA-49D5-ADC4-9C57EACD47B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0CA-49D5-ADC4-9C57EACD47B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0CA-49D5-ADC4-9C57EACD47B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0CA-49D5-ADC4-9C57EACD47B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0CA-49D5-ADC4-9C57EACD47B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0CA-49D5-ADC4-9C57EACD47B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0CA-49D5-ADC4-9C57EACD47B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0CA-49D5-ADC4-9C57EACD47B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0CA-49D5-ADC4-9C57EACD47B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0CA-49D5-ADC4-9C57EACD47B8}"/>
              </c:ext>
            </c:extLst>
          </c:dPt>
          <c:dLbls>
            <c:dLbl>
              <c:idx val="9"/>
              <c:layout>
                <c:manualLayout>
                  <c:x val="1.02379008702484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CA-49D5-ADC4-9C57EACD47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Quadro_resumo!$C$96:$P$96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Quadro_resumo!$C$98:$P$98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0CA-49D5-ADC4-9C57EACD4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2560"/>
        <c:axId val="28084096"/>
      </c:barChart>
      <c:catAx>
        <c:axId val="2808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8084096"/>
        <c:crosses val="autoZero"/>
        <c:auto val="1"/>
        <c:lblAlgn val="ctr"/>
        <c:lblOffset val="100"/>
        <c:noMultiLvlLbl val="0"/>
      </c:catAx>
      <c:valAx>
        <c:axId val="280840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crossAx val="28082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6315352895225498E-2"/>
          <c:y val="0.14353405824272"/>
          <c:w val="0.12936080239841399"/>
          <c:h val="0.11295788026496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Quadro_afastamento_servidores!$B$40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6B89-47A0-9613-0B4419A4281E}"/>
              </c:ext>
            </c:extLst>
          </c:dPt>
          <c:dLbls>
            <c:dLbl>
              <c:idx val="2"/>
              <c:layout>
                <c:manualLayout>
                  <c:x val="1.7142857142857099E-2"/>
                  <c:y val="-5.9320481791463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89-47A0-9613-0B4419A428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Quadro_afastamento_servidores!$B$41:$B$43</c:f>
              <c:strCache>
                <c:ptCount val="3"/>
                <c:pt idx="0">
                  <c:v>Integral</c:v>
                </c:pt>
                <c:pt idx="1">
                  <c:v>Parcial</c:v>
                </c:pt>
                <c:pt idx="2">
                  <c:v>Total Geral</c:v>
                </c:pt>
              </c:strCache>
            </c:strRef>
          </c:cat>
          <c:val>
            <c:numRef>
              <c:f>Quadro_afastamento_servidores!$S$41:$S$43</c:f>
              <c:numCache>
                <c:formatCode>General</c:formatCode>
                <c:ptCount val="3"/>
                <c:pt idx="0">
                  <c:v>78</c:v>
                </c:pt>
                <c:pt idx="1">
                  <c:v>71</c:v>
                </c:pt>
                <c:pt idx="2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9-47A0-9613-0B4419A42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Quadro_bolsas_CAPES!$B$13</c:f>
              <c:strCache>
                <c:ptCount val="1"/>
                <c:pt idx="0">
                  <c:v>Categoria/Ano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5976-4DF8-937E-43ED4B14CEDA}"/>
              </c:ext>
            </c:extLst>
          </c:dPt>
          <c:dLbls>
            <c:dLbl>
              <c:idx val="3"/>
              <c:layout>
                <c:manualLayout>
                  <c:x val="1.9047619047619001E-2"/>
                  <c:y val="-4.68319593090504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6-4DF8-937E-43ED4B14CEDA}"/>
                </c:ext>
              </c:extLst>
            </c:dLbl>
            <c:dLbl>
              <c:idx val="4"/>
              <c:layout>
                <c:manualLayout>
                  <c:x val="1.89033642406646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6-4DF8-937E-43ED4B14CEDA}"/>
                </c:ext>
              </c:extLst>
            </c:dLbl>
            <c:dLbl>
              <c:idx val="5"/>
              <c:layout>
                <c:manualLayout>
                  <c:x val="1.7328083887276E-2"/>
                  <c:y val="2.44246081581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6-4DF8-937E-43ED4B14CEDA}"/>
                </c:ext>
              </c:extLst>
            </c:dLbl>
            <c:dLbl>
              <c:idx val="6"/>
              <c:layout>
                <c:manualLayout>
                  <c:x val="1.732808388727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6-4DF8-937E-43ED4B14CEDA}"/>
                </c:ext>
              </c:extLst>
            </c:dLbl>
            <c:dLbl>
              <c:idx val="7"/>
              <c:layout>
                <c:manualLayout>
                  <c:x val="9.4516821203323199E-3"/>
                  <c:y val="8.955586202283820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6-4DF8-937E-43ED4B14C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Quadro_bolsas_CAPES!$C$13:$K$13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Quadro_bolsas_CAPES!$C$16:$K$16</c:f>
              <c:numCache>
                <c:formatCode>General</c:formatCode>
                <c:ptCount val="9"/>
                <c:pt idx="0">
                  <c:v>243</c:v>
                </c:pt>
                <c:pt idx="1">
                  <c:v>266</c:v>
                </c:pt>
                <c:pt idx="2">
                  <c:v>288</c:v>
                </c:pt>
                <c:pt idx="3">
                  <c:v>309</c:v>
                </c:pt>
                <c:pt idx="4">
                  <c:v>335</c:v>
                </c:pt>
                <c:pt idx="5">
                  <c:v>335</c:v>
                </c:pt>
                <c:pt idx="6">
                  <c:v>336</c:v>
                </c:pt>
                <c:pt idx="7">
                  <c:v>342</c:v>
                </c:pt>
                <c:pt idx="8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76-4DF8-937E-43ED4B14C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6703045329969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Quadro_bolsas_CAPES!$B$56</c:f>
              <c:strCache>
                <c:ptCount val="1"/>
                <c:pt idx="0">
                  <c:v>Faculdade/mês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EE-4A22-AC66-D7B74CEAE6E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CEE-4A22-AC66-D7B74CEAE6E3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4A22-AC66-D7B74CEAE6E3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EE-4A22-AC66-D7B74CEAE6E3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EE-4A22-AC66-D7B74CEAE6E3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E-4A22-AC66-D7B74CEAE6E3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EE-4A22-AC66-D7B74CEAE6E3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EE-4A22-AC66-D7B74CEAE6E3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EE-4A22-AC66-D7B74CEAE6E3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EE-4A22-AC66-D7B74CEAE6E3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EE-4A22-AC66-D7B74CEAE6E3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EE-4A22-AC66-D7B74CEAE6E3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EE-4A22-AC66-D7B74CEAE6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Quadro_bolsas_CAPES!$B$40:$B$51</c:f>
              <c:strCache>
                <c:ptCount val="12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FAIND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Total Geral</c:v>
                </c:pt>
              </c:strCache>
            </c:strRef>
          </c:cat>
          <c:val>
            <c:numRef>
              <c:f>Quadro_bolsas_CAPES!$N$40:$N$51</c:f>
              <c:numCache>
                <c:formatCode>General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47</c:v>
                </c:pt>
                <c:pt idx="3">
                  <c:v>4</c:v>
                </c:pt>
                <c:pt idx="4">
                  <c:v>17</c:v>
                </c:pt>
                <c:pt idx="5">
                  <c:v>2</c:v>
                </c:pt>
                <c:pt idx="6">
                  <c:v>2</c:v>
                </c:pt>
                <c:pt idx="7">
                  <c:v>84</c:v>
                </c:pt>
                <c:pt idx="8">
                  <c:v>58</c:v>
                </c:pt>
                <c:pt idx="9">
                  <c:v>68</c:v>
                </c:pt>
                <c:pt idx="10">
                  <c:v>23</c:v>
                </c:pt>
                <c:pt idx="11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EE-4A22-AC66-D7B74CEAE6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299"/>
          <c:y val="2.5730994152046799E-2"/>
          <c:w val="0.85987898202292701"/>
          <c:h val="0.81718790476634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Quadro_bolsas_CAPES!$B$22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Quadro_bolsas_CAPES!$C$22:$N$22</c:f>
              <c:numCache>
                <c:formatCode>General</c:formatCode>
                <c:ptCount val="12"/>
                <c:pt idx="0">
                  <c:v>103</c:v>
                </c:pt>
                <c:pt idx="1">
                  <c:v>103</c:v>
                </c:pt>
                <c:pt idx="2">
                  <c:v>107</c:v>
                </c:pt>
                <c:pt idx="3">
                  <c:v>114</c:v>
                </c:pt>
                <c:pt idx="4">
                  <c:v>114</c:v>
                </c:pt>
                <c:pt idx="5">
                  <c:v>115</c:v>
                </c:pt>
                <c:pt idx="6">
                  <c:v>115</c:v>
                </c:pt>
                <c:pt idx="7">
                  <c:v>117</c:v>
                </c:pt>
                <c:pt idx="8">
                  <c:v>116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4-4F17-A8D7-A66532298FAB}"/>
            </c:ext>
          </c:extLst>
        </c:ser>
        <c:ser>
          <c:idx val="1"/>
          <c:order val="1"/>
          <c:tx>
            <c:strRef>
              <c:f>Quadro_bolsas_CAPES!$B$23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Quadro_bolsas_CAPES!$C$23:$N$23</c:f>
              <c:numCache>
                <c:formatCode>General</c:formatCode>
                <c:ptCount val="12"/>
                <c:pt idx="0">
                  <c:v>238</c:v>
                </c:pt>
                <c:pt idx="1">
                  <c:v>235</c:v>
                </c:pt>
                <c:pt idx="2">
                  <c:v>233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236</c:v>
                </c:pt>
                <c:pt idx="7">
                  <c:v>234</c:v>
                </c:pt>
                <c:pt idx="8">
                  <c:v>231</c:v>
                </c:pt>
                <c:pt idx="9">
                  <c:v>220</c:v>
                </c:pt>
                <c:pt idx="10">
                  <c:v>219</c:v>
                </c:pt>
                <c:pt idx="11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14-4F17-A8D7-A66532298FAB}"/>
            </c:ext>
          </c:extLst>
        </c:ser>
        <c:ser>
          <c:idx val="2"/>
          <c:order val="2"/>
          <c:tx>
            <c:strRef>
              <c:f>Quadro_bolsas_CAPES!$B$24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Quadro_bolsas_CAPES!$C$21:$N$21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Quadro_bolsas_CAPES!$C$24:$N$24</c:f>
              <c:numCache>
                <c:formatCode>General</c:formatCode>
                <c:ptCount val="12"/>
                <c:pt idx="0">
                  <c:v>341</c:v>
                </c:pt>
                <c:pt idx="1">
                  <c:v>338</c:v>
                </c:pt>
                <c:pt idx="2">
                  <c:v>340</c:v>
                </c:pt>
                <c:pt idx="3">
                  <c:v>352</c:v>
                </c:pt>
                <c:pt idx="4">
                  <c:v>352</c:v>
                </c:pt>
                <c:pt idx="5">
                  <c:v>353</c:v>
                </c:pt>
                <c:pt idx="6">
                  <c:v>351</c:v>
                </c:pt>
                <c:pt idx="7">
                  <c:v>351</c:v>
                </c:pt>
                <c:pt idx="8">
                  <c:v>347</c:v>
                </c:pt>
                <c:pt idx="9">
                  <c:v>335</c:v>
                </c:pt>
                <c:pt idx="10">
                  <c:v>334</c:v>
                </c:pt>
                <c:pt idx="11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14-4F17-A8D7-A66532298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 rtl="0">
              <a:defRPr lang="pt-BR" sz="6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299"/>
          <c:y val="2.5730994152046799E-2"/>
          <c:w val="0.85987898202292701"/>
          <c:h val="0.81718790476634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Quadro_bolsas_CAPES!$B$30</c:f>
              <c:strCache>
                <c:ptCount val="1"/>
                <c:pt idx="0">
                  <c:v>Doutorado                     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Quadro_bolsas_CAPES!$C$30:$N$30</c:f>
              <c:numCache>
                <c:formatCode>"R$"\ #,##0.00</c:formatCode>
                <c:ptCount val="12"/>
                <c:pt idx="0">
                  <c:v>228800</c:v>
                </c:pt>
                <c:pt idx="1">
                  <c:v>226600</c:v>
                </c:pt>
                <c:pt idx="2">
                  <c:v>235400</c:v>
                </c:pt>
                <c:pt idx="3">
                  <c:v>248600</c:v>
                </c:pt>
                <c:pt idx="4">
                  <c:v>253000</c:v>
                </c:pt>
                <c:pt idx="5">
                  <c:v>253000</c:v>
                </c:pt>
                <c:pt idx="6">
                  <c:v>253000</c:v>
                </c:pt>
                <c:pt idx="7">
                  <c:v>257400</c:v>
                </c:pt>
                <c:pt idx="8">
                  <c:v>255200</c:v>
                </c:pt>
                <c:pt idx="9">
                  <c:v>253000</c:v>
                </c:pt>
                <c:pt idx="10">
                  <c:v>253000</c:v>
                </c:pt>
                <c:pt idx="11">
                  <c:v>253000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1-489F-9830-BAF2B0DE1B8E}"/>
            </c:ext>
          </c:extLst>
        </c:ser>
        <c:ser>
          <c:idx val="1"/>
          <c:order val="1"/>
          <c:tx>
            <c:strRef>
              <c:f>Quadro_bolsas_CAPES!$B$31</c:f>
              <c:strCache>
                <c:ptCount val="1"/>
                <c:pt idx="0">
                  <c:v>Mestrado                     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Quadro_bolsas_CAPES!$C$31:$N$31</c:f>
              <c:numCache>
                <c:formatCode>"R$"\ #,##0.00</c:formatCode>
                <c:ptCount val="12"/>
                <c:pt idx="0">
                  <c:v>357000</c:v>
                </c:pt>
                <c:pt idx="1">
                  <c:v>351000</c:v>
                </c:pt>
                <c:pt idx="2">
                  <c:v>348000</c:v>
                </c:pt>
                <c:pt idx="3">
                  <c:v>358500</c:v>
                </c:pt>
                <c:pt idx="4">
                  <c:v>352500</c:v>
                </c:pt>
                <c:pt idx="5">
                  <c:v>355500</c:v>
                </c:pt>
                <c:pt idx="6">
                  <c:v>361500</c:v>
                </c:pt>
                <c:pt idx="7">
                  <c:v>351000</c:v>
                </c:pt>
                <c:pt idx="8">
                  <c:v>346500</c:v>
                </c:pt>
                <c:pt idx="9">
                  <c:v>255000</c:v>
                </c:pt>
                <c:pt idx="10">
                  <c:v>403500</c:v>
                </c:pt>
                <c:pt idx="11">
                  <c:v>325500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1-489F-9830-BAF2B0DE1B8E}"/>
            </c:ext>
          </c:extLst>
        </c:ser>
        <c:ser>
          <c:idx val="2"/>
          <c:order val="2"/>
          <c:tx>
            <c:strRef>
              <c:f>Quadro_bolsas_CAPES!$B$32</c:f>
              <c:strCache>
                <c:ptCount val="1"/>
                <c:pt idx="0">
                  <c:v>Total mês</c:v>
                </c:pt>
              </c:strCache>
            </c:strRef>
          </c:tx>
          <c:spPr>
            <a:noFill/>
          </c:spPr>
          <c:invertIfNegative val="0"/>
          <c:cat>
            <c:strRef>
              <c:f>Quadro_bolsas_CAPES!$C$29:$N$29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Quadro_bolsas_CAPES!$C$32:$N$32</c:f>
              <c:numCache>
                <c:formatCode>"R$"\ #,##0.00</c:formatCode>
                <c:ptCount val="12"/>
                <c:pt idx="0">
                  <c:v>585800</c:v>
                </c:pt>
                <c:pt idx="1">
                  <c:v>577600</c:v>
                </c:pt>
                <c:pt idx="2">
                  <c:v>583400</c:v>
                </c:pt>
                <c:pt idx="3">
                  <c:v>607100</c:v>
                </c:pt>
                <c:pt idx="4">
                  <c:v>605500</c:v>
                </c:pt>
                <c:pt idx="5">
                  <c:v>608500</c:v>
                </c:pt>
                <c:pt idx="6">
                  <c:v>614500</c:v>
                </c:pt>
                <c:pt idx="7">
                  <c:v>608400</c:v>
                </c:pt>
                <c:pt idx="8">
                  <c:v>601700</c:v>
                </c:pt>
                <c:pt idx="9">
                  <c:v>508000</c:v>
                </c:pt>
                <c:pt idx="10">
                  <c:v>656500</c:v>
                </c:pt>
                <c:pt idx="11">
                  <c:v>578500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1-489F-9830-BAF2B0DE1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 rtl="0">
              <a:defRPr lang="pt-BR" sz="6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2101797707299"/>
          <c:y val="2.5730994152046799E-2"/>
          <c:w val="0.85987898202292701"/>
          <c:h val="0.81718790476634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fundect'!$B$24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fundect'!$D$23:$O$23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fundect'!$D$24:$O$24</c:f>
              <c:numCache>
                <c:formatCode>General</c:formatCode>
                <c:ptCount val="12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D-40FF-BFF9-484969C6A149}"/>
            </c:ext>
          </c:extLst>
        </c:ser>
        <c:ser>
          <c:idx val="1"/>
          <c:order val="1"/>
          <c:tx>
            <c:strRef>
              <c:f>'Quadros_Bolsas CNPq e fundect'!$B$25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fundect'!$D$23:$O$23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fundect'!$D$25:$O$25</c:f>
              <c:numCache>
                <c:formatCode>General</c:formatCode>
                <c:ptCount val="12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18</c:v>
                </c:pt>
                <c:pt idx="11" formatCode="#,##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D-40FF-BFF9-484969C6A149}"/>
            </c:ext>
          </c:extLst>
        </c:ser>
        <c:ser>
          <c:idx val="2"/>
          <c:order val="2"/>
          <c:tx>
            <c:strRef>
              <c:f>'Quadros_Bolsas CNPq e fundect'!$B$26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'Quadros_Bolsas CNPq e fundect'!$D$23:$O$23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fundect'!$D$26:$O$26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28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34</c:v>
                </c:pt>
                <c:pt idx="7">
                  <c:v>35</c:v>
                </c:pt>
                <c:pt idx="8">
                  <c:v>35</c:v>
                </c:pt>
                <c:pt idx="9">
                  <c:v>34</c:v>
                </c:pt>
                <c:pt idx="10">
                  <c:v>31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7D-40FF-BFF9-484969C6A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 rtl="0">
              <a:defRPr lang="pt-BR" sz="6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1270214499801"/>
          <c:y val="0"/>
          <c:w val="0.89278729785500199"/>
          <c:h val="0.81718790476634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fundect'!$B$14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fundect'!$D$14:$O$14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26</c:v>
                </c:pt>
                <c:pt idx="4">
                  <c:v>27</c:v>
                </c:pt>
                <c:pt idx="5">
                  <c:v>27</c:v>
                </c:pt>
                <c:pt idx="6">
                  <c:v>26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25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C-4552-B83E-022D7924BE61}"/>
            </c:ext>
          </c:extLst>
        </c:ser>
        <c:ser>
          <c:idx val="1"/>
          <c:order val="1"/>
          <c:tx>
            <c:strRef>
              <c:f>'Quadros_Bolsas CNPq e fundect'!$B$15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fundect'!$D$15:$O$15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 formatCode="#,##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C-4552-B83E-022D7924BE61}"/>
            </c:ext>
          </c:extLst>
        </c:ser>
        <c:ser>
          <c:idx val="2"/>
          <c:order val="2"/>
          <c:tx>
            <c:strRef>
              <c:f>'Quadros_Bolsas CNPq e fundect'!$B$26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'Quadros_Bolsas CNPq e fundect'!$D$13:$O$13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fundect'!$D$26:$O$26</c:f>
              <c:numCache>
                <c:formatCode>General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28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34</c:v>
                </c:pt>
                <c:pt idx="7">
                  <c:v>35</c:v>
                </c:pt>
                <c:pt idx="8">
                  <c:v>35</c:v>
                </c:pt>
                <c:pt idx="9">
                  <c:v>34</c:v>
                </c:pt>
                <c:pt idx="10">
                  <c:v>31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C-4552-B83E-022D7924B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 rtl="0">
              <a:defRPr lang="pt-BR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1270214499801"/>
          <c:y val="0"/>
          <c:w val="0.89278729785500199"/>
          <c:h val="0.81718790476634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'Quadros_Bolsas CNPq e fundect'!$B$34</c:f>
              <c:strCache>
                <c:ptCount val="1"/>
                <c:pt idx="0">
                  <c:v>CNPq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strRef>
              <c:f>'Quadros_Bolsas CNPq e fundect'!$D$33:$O$33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fundect'!$D$34:$O$34</c:f>
              <c:numCache>
                <c:formatCode>"R$"\ #,##0.00</c:formatCode>
                <c:ptCount val="12"/>
                <c:pt idx="0">
                  <c:v>27094</c:v>
                </c:pt>
                <c:pt idx="1">
                  <c:v>27094</c:v>
                </c:pt>
                <c:pt idx="2">
                  <c:v>28594</c:v>
                </c:pt>
                <c:pt idx="3">
                  <c:v>46394</c:v>
                </c:pt>
                <c:pt idx="4">
                  <c:v>47894</c:v>
                </c:pt>
                <c:pt idx="5">
                  <c:v>47894</c:v>
                </c:pt>
                <c:pt idx="6">
                  <c:v>46394</c:v>
                </c:pt>
                <c:pt idx="7">
                  <c:v>48594</c:v>
                </c:pt>
                <c:pt idx="8">
                  <c:v>48594</c:v>
                </c:pt>
                <c:pt idx="9">
                  <c:v>46000</c:v>
                </c:pt>
                <c:pt idx="10">
                  <c:v>44500</c:v>
                </c:pt>
                <c:pt idx="11">
                  <c:v>44500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B-4F3B-83BE-5A4130A494BD}"/>
            </c:ext>
          </c:extLst>
        </c:ser>
        <c:ser>
          <c:idx val="1"/>
          <c:order val="1"/>
          <c:tx>
            <c:strRef>
              <c:f>'Quadros_Bolsas CNPq e fundect'!$B$35</c:f>
              <c:strCache>
                <c:ptCount val="1"/>
                <c:pt idx="0">
                  <c:v>FUNDECT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'Quadros_Bolsas CNPq e fundect'!$D$33:$O$33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fundect'!$D$35:$O$35</c:f>
              <c:numCache>
                <c:formatCode>"R$"\ #,##0.00</c:formatCode>
                <c:ptCount val="12"/>
                <c:pt idx="0">
                  <c:v>27400</c:v>
                </c:pt>
                <c:pt idx="1">
                  <c:v>27400</c:v>
                </c:pt>
                <c:pt idx="2">
                  <c:v>21500</c:v>
                </c:pt>
                <c:pt idx="3">
                  <c:v>20000</c:v>
                </c:pt>
                <c:pt idx="4">
                  <c:v>18500</c:v>
                </c:pt>
                <c:pt idx="5">
                  <c:v>18500</c:v>
                </c:pt>
                <c:pt idx="6">
                  <c:v>14800</c:v>
                </c:pt>
                <c:pt idx="7">
                  <c:v>14800</c:v>
                </c:pt>
                <c:pt idx="8">
                  <c:v>14800</c:v>
                </c:pt>
                <c:pt idx="9">
                  <c:v>14800</c:v>
                </c:pt>
                <c:pt idx="10">
                  <c:v>11100</c:v>
                </c:pt>
                <c:pt idx="11">
                  <c:v>11100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B-4F3B-83BE-5A4130A494BD}"/>
            </c:ext>
          </c:extLst>
        </c:ser>
        <c:ser>
          <c:idx val="2"/>
          <c:order val="2"/>
          <c:tx>
            <c:strRef>
              <c:f>'Quadros_Bolsas CNPq e fundect'!$B$36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cat>
            <c:strRef>
              <c:f>'Quadros_Bolsas CNPq e fundect'!$D$33:$O$33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'Quadros_Bolsas CNPq e fundect'!$D$36:$O$36</c:f>
              <c:numCache>
                <c:formatCode>"R$"\ #,##0.00</c:formatCode>
                <c:ptCount val="12"/>
                <c:pt idx="0">
                  <c:v>54494</c:v>
                </c:pt>
                <c:pt idx="1">
                  <c:v>54494</c:v>
                </c:pt>
                <c:pt idx="2">
                  <c:v>50094</c:v>
                </c:pt>
                <c:pt idx="3">
                  <c:v>66394</c:v>
                </c:pt>
                <c:pt idx="4">
                  <c:v>66394</c:v>
                </c:pt>
                <c:pt idx="5">
                  <c:v>66394</c:v>
                </c:pt>
                <c:pt idx="6">
                  <c:v>61194</c:v>
                </c:pt>
                <c:pt idx="7">
                  <c:v>63394</c:v>
                </c:pt>
                <c:pt idx="8">
                  <c:v>63394</c:v>
                </c:pt>
                <c:pt idx="9">
                  <c:v>60800</c:v>
                </c:pt>
                <c:pt idx="10">
                  <c:v>55600</c:v>
                </c:pt>
                <c:pt idx="11">
                  <c:v>55600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B-4F3B-83BE-5A4130A49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7281792"/>
        <c:axId val="147283328"/>
      </c:barChart>
      <c:catAx>
        <c:axId val="1472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7283328"/>
        <c:crosses val="autoZero"/>
        <c:auto val="1"/>
        <c:lblAlgn val="ctr"/>
        <c:lblOffset val="100"/>
        <c:noMultiLvlLbl val="0"/>
      </c:catAx>
      <c:valAx>
        <c:axId val="147283328"/>
        <c:scaling>
          <c:orientation val="minMax"/>
        </c:scaling>
        <c:delete val="1"/>
        <c:axPos val="l"/>
        <c:numFmt formatCode="&quot;R$&quot;\ #,##0.00" sourceLinked="1"/>
        <c:majorTickMark val="none"/>
        <c:minorTickMark val="none"/>
        <c:tickLblPos val="nextTo"/>
        <c:crossAx val="14728179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 rtl="0">
              <a:defRPr lang="pt-BR" sz="7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área'!$B$13:$B$14</c:f>
              <c:strCache>
                <c:ptCount val="1"/>
                <c:pt idx="0">
                  <c:v>Grande Área CNPq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83C6-492D-A6D7-E525CA148C70}"/>
              </c:ext>
            </c:extLst>
          </c:dPt>
          <c:dLbls>
            <c:dLbl>
              <c:idx val="3"/>
              <c:layout>
                <c:manualLayout>
                  <c:x val="1.9047619047619001E-2"/>
                  <c:y val="-4.68319593090504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C6-492D-A6D7-E525CA148C70}"/>
                </c:ext>
              </c:extLst>
            </c:dLbl>
            <c:dLbl>
              <c:idx val="4"/>
              <c:layout>
                <c:manualLayout>
                  <c:x val="1.89033642406646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C6-492D-A6D7-E525CA148C70}"/>
                </c:ext>
              </c:extLst>
            </c:dLbl>
            <c:dLbl>
              <c:idx val="5"/>
              <c:layout>
                <c:manualLayout>
                  <c:x val="1.7328083887276E-2"/>
                  <c:y val="2.442460815812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C6-492D-A6D7-E525CA148C70}"/>
                </c:ext>
              </c:extLst>
            </c:dLbl>
            <c:dLbl>
              <c:idx val="6"/>
              <c:layout>
                <c:manualLayout>
                  <c:x val="1.732808388727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C6-492D-A6D7-E525CA148C70}"/>
                </c:ext>
              </c:extLst>
            </c:dLbl>
            <c:dLbl>
              <c:idx val="7"/>
              <c:layout>
                <c:manualLayout>
                  <c:x val="9.4516821203323199E-3"/>
                  <c:y val="8.955586202283820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C6-492D-A6D7-E525CA148C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área'!$G$24:$P$24</c:f>
              <c:numCache>
                <c:formatCode>#,##0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18</c:v>
                </c:pt>
                <c:pt idx="3">
                  <c:v>24</c:v>
                </c:pt>
                <c:pt idx="4">
                  <c:v>22</c:v>
                </c:pt>
                <c:pt idx="5">
                  <c:v>22</c:v>
                </c:pt>
                <c:pt idx="6">
                  <c:v>15</c:v>
                </c:pt>
                <c:pt idx="7">
                  <c:v>18</c:v>
                </c:pt>
                <c:pt idx="8">
                  <c:v>22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C6-492D-A6D7-E525CA148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2434176"/>
        <c:axId val="114012928"/>
      </c:barChart>
      <c:catAx>
        <c:axId val="1124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14012928"/>
        <c:crosses val="autoZero"/>
        <c:auto val="1"/>
        <c:lblAlgn val="ctr"/>
        <c:lblOffset val="100"/>
        <c:noMultiLvlLbl val="0"/>
      </c:catAx>
      <c:valAx>
        <c:axId val="11401292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112434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496688119957902E-2"/>
          <c:y val="2.7199234293853802E-2"/>
          <c:w val="0.90771770259421503"/>
          <c:h val="0.89644734947104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área'!$C$58:$F$58</c:f>
              <c:strCache>
                <c:ptCount val="4"/>
                <c:pt idx="0">
                  <c:v>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2.11410765679854E-2"/>
                  <c:y val="-2.3283579535627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C-4C9F-ACA9-0AAB7F33937B}"/>
                </c:ext>
              </c:extLst>
            </c:dLbl>
            <c:dLbl>
              <c:idx val="1"/>
              <c:layout>
                <c:manualLayout>
                  <c:x val="2.2550481672517698E-2"/>
                  <c:y val="-2.587064392847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8C-4C9F-ACA9-0AAB7F33937B}"/>
                </c:ext>
              </c:extLst>
            </c:dLbl>
            <c:dLbl>
              <c:idx val="2"/>
              <c:layout>
                <c:manualLayout>
                  <c:x val="1.8322266358920699E-2"/>
                  <c:y val="-3.36318371070181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8C-4C9F-ACA9-0AAB7F33937B}"/>
                </c:ext>
              </c:extLst>
            </c:dLbl>
            <c:dLbl>
              <c:idx val="3"/>
              <c:layout>
                <c:manualLayout>
                  <c:x val="7.0470255226617899E-3"/>
                  <c:y val="-2.0696515142780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8C-4C9F-ACA9-0AAB7F339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área'!$C$69:$F$69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8C-4C9F-ACA9-0AAB7F33937B}"/>
            </c:ext>
          </c:extLst>
        </c:ser>
        <c:ser>
          <c:idx val="1"/>
          <c:order val="1"/>
          <c:tx>
            <c:strRef>
              <c:f>'indicadores_grande área'!$G$58:$J$58</c:f>
              <c:strCache>
                <c:ptCount val="4"/>
                <c:pt idx="0">
                  <c:v>2015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Lbls>
            <c:dLbl>
              <c:idx val="0"/>
              <c:layout>
                <c:manualLayout>
                  <c:x val="8.4596763155903899E-3"/>
                  <c:y val="-2.32836422910903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8C-4C9F-ACA9-0AAB7F33937B}"/>
                </c:ext>
              </c:extLst>
            </c:dLbl>
            <c:dLbl>
              <c:idx val="1"/>
              <c:layout>
                <c:manualLayout>
                  <c:x val="1.8322266358920699E-2"/>
                  <c:y val="-2.3283579535627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8C-4C9F-ACA9-0AAB7F33937B}"/>
                </c:ext>
              </c:extLst>
            </c:dLbl>
            <c:dLbl>
              <c:idx val="2"/>
              <c:layout>
                <c:manualLayout>
                  <c:x val="2.11410765679854E-2"/>
                  <c:y val="-3.1044772714170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8C-4C9F-ACA9-0AAB7F33937B}"/>
                </c:ext>
              </c:extLst>
            </c:dLbl>
            <c:dLbl>
              <c:idx val="3"/>
              <c:layout>
                <c:manualLayout>
                  <c:x val="1.4094051045323601E-2"/>
                  <c:y val="-2.32835795356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8C-4C9F-ACA9-0AAB7F339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área'!$G$69:$J$69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8C-4C9F-ACA9-0AAB7F33937B}"/>
            </c:ext>
          </c:extLst>
        </c:ser>
        <c:ser>
          <c:idx val="2"/>
          <c:order val="2"/>
          <c:tx>
            <c:strRef>
              <c:f>'indicadores_grande área'!$K$58:$N$58</c:f>
              <c:strCache>
                <c:ptCount val="4"/>
                <c:pt idx="0">
                  <c:v>2016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área'!$K$69:$N$69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8C-4C9F-ACA9-0AAB7F33937B}"/>
            </c:ext>
          </c:extLst>
        </c:ser>
        <c:ser>
          <c:idx val="3"/>
          <c:order val="3"/>
          <c:tx>
            <c:strRef>
              <c:f>'indicadores_grande área'!$O$58:$R$58</c:f>
              <c:strCache>
                <c:ptCount val="4"/>
                <c:pt idx="0">
                  <c:v>2017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área'!$O$69:$R$69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8C-4C9F-ACA9-0AAB7F33937B}"/>
            </c:ext>
          </c:extLst>
        </c:ser>
        <c:ser>
          <c:idx val="4"/>
          <c:order val="4"/>
          <c:tx>
            <c:strRef>
              <c:f>2018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área'!$S$69:$V$69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68C-4C9F-ACA9-0AAB7F33937B}"/>
            </c:ext>
          </c:extLst>
        </c:ser>
        <c:ser>
          <c:idx val="5"/>
          <c:order val="5"/>
          <c:tx>
            <c:strRef>
              <c:f>2019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'indicadores_grande área'!$W$59:$Z$59</c:f>
              <c:strCache>
                <c:ptCount val="4"/>
                <c:pt idx="0">
                  <c:v>1B</c:v>
                </c:pt>
                <c:pt idx="1">
                  <c:v>1C</c:v>
                </c:pt>
                <c:pt idx="2">
                  <c:v>1D</c:v>
                </c:pt>
                <c:pt idx="3">
                  <c:v>2</c:v>
                </c:pt>
              </c:strCache>
            </c:strRef>
          </c:cat>
          <c:val>
            <c:numRef>
              <c:f>'indicadores_grande área'!$W$69:$Z$69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68C-4C9F-ACA9-0AAB7F33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28768"/>
        <c:axId val="146930304"/>
      </c:barChart>
      <c:catAx>
        <c:axId val="146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46930304"/>
        <c:crosses val="autoZero"/>
        <c:auto val="1"/>
        <c:lblAlgn val="ctr"/>
        <c:lblOffset val="100"/>
        <c:noMultiLvlLbl val="0"/>
      </c:catAx>
      <c:valAx>
        <c:axId val="14693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69287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4616912453304"/>
          <c:y val="3.5018727624486899E-2"/>
          <c:w val="0.725383087546696"/>
          <c:h val="0.9299625447510260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Quadro_resumo!$B$13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89-4C9C-BD85-ED53F5D00148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F89-4C9C-BD85-ED53F5D0014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F89-4C9C-BD85-ED53F5D00148}"/>
              </c:ext>
            </c:extLst>
          </c:dPt>
          <c:dLbls>
            <c:dLbl>
              <c:idx val="6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F89-4C9C-BD85-ED53F5D001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Quadro_resumo!$B$14:$B$21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Total</c:v>
                </c:pt>
              </c:strCache>
            </c:strRef>
          </c:cat>
          <c:val>
            <c:numRef>
              <c:f>Quadro_resumo!$P$14:$P$21</c:f>
              <c:numCache>
                <c:formatCode>General</c:formatCode>
                <c:ptCount val="8"/>
                <c:pt idx="0">
                  <c:v>114</c:v>
                </c:pt>
                <c:pt idx="1">
                  <c:v>397</c:v>
                </c:pt>
                <c:pt idx="2">
                  <c:v>0</c:v>
                </c:pt>
                <c:pt idx="3">
                  <c:v>0</c:v>
                </c:pt>
                <c:pt idx="4">
                  <c:v>18</c:v>
                </c:pt>
                <c:pt idx="5">
                  <c:v>20</c:v>
                </c:pt>
                <c:pt idx="6">
                  <c:v>6</c:v>
                </c:pt>
                <c:pt idx="7" formatCode="#,##0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89-4C9C-BD85-ED53F5D001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área'!$B$30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'indicadores_grande área'!$C$29:$P$29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'indicadores_grande área'!$C$30:$P$30</c:f>
              <c:numCache>
                <c:formatCode>#,##0</c:formatCode>
                <c:ptCount val="14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31</c:v>
                </c:pt>
                <c:pt idx="12">
                  <c:v>31</c:v>
                </c:pt>
                <c:pt idx="1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B-41CA-9279-BC197F737318}"/>
            </c:ext>
          </c:extLst>
        </c:ser>
        <c:ser>
          <c:idx val="1"/>
          <c:order val="1"/>
          <c:tx>
            <c:strRef>
              <c:f>'indicadores_grande área'!$B$31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'indicadores_grande área'!$C$29:$P$29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'indicadores_grande área'!$C$31:$P$31</c:f>
              <c:numCache>
                <c:formatCode>#,##0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17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B-41CA-9279-BC197F737318}"/>
            </c:ext>
          </c:extLst>
        </c:ser>
        <c:ser>
          <c:idx val="2"/>
          <c:order val="2"/>
          <c:tx>
            <c:strRef>
              <c:f>'indicadores_grande área'!$B$32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'indicadores_grande área'!$C$29:$P$29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'indicadores_grande área'!$C$32:$P$32</c:f>
              <c:numCache>
                <c:formatCode>#,##0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B-41CA-9279-BC197F737318}"/>
            </c:ext>
          </c:extLst>
        </c:ser>
        <c:ser>
          <c:idx val="4"/>
          <c:order val="3"/>
          <c:tx>
            <c:strRef>
              <c:f>'indicadores_grande área'!$B$33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cat>
            <c:numRef>
              <c:f>'indicadores_grande área'!$C$29:$P$29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'indicadores_grande área'!$C$33:$P$33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FB-41CA-9279-BC197F737318}"/>
            </c:ext>
          </c:extLst>
        </c:ser>
        <c:ser>
          <c:idx val="8"/>
          <c:order val="4"/>
          <c:tx>
            <c:strRef>
              <c:f>'indicadores_grande área'!$B$34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cat>
            <c:numRef>
              <c:f>'indicadores_grande área'!$C$29:$P$29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'indicadores_grande área'!$C$34:$P$34</c:f>
              <c:numCache>
                <c:formatCode>#,##0</c:formatCode>
                <c:ptCount val="14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30</c:v>
                </c:pt>
                <c:pt idx="6">
                  <c:v>34</c:v>
                </c:pt>
                <c:pt idx="7">
                  <c:v>37</c:v>
                </c:pt>
                <c:pt idx="8">
                  <c:v>43</c:v>
                </c:pt>
                <c:pt idx="9">
                  <c:v>46</c:v>
                </c:pt>
                <c:pt idx="10">
                  <c:v>52</c:v>
                </c:pt>
                <c:pt idx="11">
                  <c:v>55</c:v>
                </c:pt>
                <c:pt idx="12">
                  <c:v>54</c:v>
                </c:pt>
                <c:pt idx="1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FB-41CA-9279-BC197F737318}"/>
            </c:ext>
          </c:extLst>
        </c:ser>
        <c:ser>
          <c:idx val="5"/>
          <c:order val="5"/>
          <c:tx>
            <c:strRef>
              <c:f>'indicadores_grande área'!$B$35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cat>
            <c:numRef>
              <c:f>'indicadores_grande área'!$C$29:$P$29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'indicadores_grande área'!$C$35:$P$35</c:f>
              <c:numCache>
                <c:formatCode>#,##0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FB-41CA-9279-BC197F737318}"/>
            </c:ext>
          </c:extLst>
        </c:ser>
        <c:ser>
          <c:idx val="7"/>
          <c:order val="6"/>
          <c:tx>
            <c:strRef>
              <c:f>'indicadores_grande área'!$B$36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cat>
            <c:numRef>
              <c:f>'indicadores_grande área'!$C$29:$P$29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'indicadores_grande área'!$C$36:$P$36</c:f>
              <c:numCache>
                <c:formatCode>#,##0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FB-41CA-9279-BC197F737318}"/>
            </c:ext>
          </c:extLst>
        </c:ser>
        <c:ser>
          <c:idx val="6"/>
          <c:order val="7"/>
          <c:tx>
            <c:strRef>
              <c:f>'indicadores_grande área'!$B$37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cat>
            <c:numRef>
              <c:f>'indicadores_grande área'!$C$29:$P$29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'indicadores_grande área'!$C$37:$P$37</c:f>
              <c:numCache>
                <c:formatCode>#,##0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FB-41CA-9279-BC197F737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47424"/>
        <c:axId val="167848960"/>
      </c:barChart>
      <c:catAx>
        <c:axId val="16784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848960"/>
        <c:crosses val="autoZero"/>
        <c:auto val="1"/>
        <c:lblAlgn val="ctr"/>
        <c:lblOffset val="100"/>
        <c:noMultiLvlLbl val="0"/>
      </c:catAx>
      <c:valAx>
        <c:axId val="1678489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78474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 rtl="0"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84525965599699"/>
          <c:y val="0"/>
          <c:w val="0.79970780858984303"/>
          <c:h val="0.485046582917593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'indicadores_grande área'!$B$15</c:f>
              <c:strCache>
                <c:ptCount val="1"/>
                <c:pt idx="0">
                  <c:v>Ciências Agrárias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área'!$G$15:$P$15</c:f>
              <c:numCache>
                <c:formatCode>#,##0</c:formatCode>
                <c:ptCount val="10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1-4B1C-81EE-5849FEBDF863}"/>
            </c:ext>
          </c:extLst>
        </c:ser>
        <c:ser>
          <c:idx val="1"/>
          <c:order val="1"/>
          <c:tx>
            <c:strRef>
              <c:f>'indicadores_grande área'!$B$16</c:f>
              <c:strCache>
                <c:ptCount val="1"/>
                <c:pt idx="0">
                  <c:v>Ciências Biológicas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área'!$G$16:$P$16</c:f>
              <c:numCache>
                <c:formatCode>#,##0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1-4B1C-81EE-5849FEBDF863}"/>
            </c:ext>
          </c:extLst>
        </c:ser>
        <c:ser>
          <c:idx val="2"/>
          <c:order val="2"/>
          <c:tx>
            <c:strRef>
              <c:f>'indicadores_grande área'!$B$17</c:f>
              <c:strCache>
                <c:ptCount val="1"/>
                <c:pt idx="0">
                  <c:v>Ciências da Saúde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área'!$G$17:$P$17</c:f>
              <c:numCache>
                <c:formatCode>#,##0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1-4B1C-81EE-5849FEBDF863}"/>
            </c:ext>
          </c:extLst>
        </c:ser>
        <c:ser>
          <c:idx val="4"/>
          <c:order val="3"/>
          <c:tx>
            <c:strRef>
              <c:f>'indicadores_grande área'!$B$18</c:f>
              <c:strCache>
                <c:ptCount val="1"/>
                <c:pt idx="0">
                  <c:v>Ciências Exatas e da Terra </c:v>
                </c:pt>
              </c:strCache>
            </c:strRef>
          </c:tx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área'!$G$18:$P$18</c:f>
              <c:numCache>
                <c:formatCode>#,##0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81-4B1C-81EE-5849FEBDF863}"/>
            </c:ext>
          </c:extLst>
        </c:ser>
        <c:ser>
          <c:idx val="8"/>
          <c:order val="4"/>
          <c:tx>
            <c:strRef>
              <c:f>'indicadores_grande área'!$B$19</c:f>
              <c:strCache>
                <c:ptCount val="1"/>
                <c:pt idx="0">
                  <c:v>Ciências Humanas </c:v>
                </c:pt>
              </c:strCache>
            </c:strRef>
          </c:tx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área'!$G$19:$P$19</c:f>
              <c:numCache>
                <c:formatCode>#,##0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81-4B1C-81EE-5849FEBDF863}"/>
            </c:ext>
          </c:extLst>
        </c:ser>
        <c:ser>
          <c:idx val="5"/>
          <c:order val="5"/>
          <c:tx>
            <c:strRef>
              <c:f>'indicadores_grande área'!$B$20</c:f>
              <c:strCache>
                <c:ptCount val="1"/>
                <c:pt idx="0">
                  <c:v>Ciências Sociais Aplicadas </c:v>
                </c:pt>
              </c:strCache>
            </c:strRef>
          </c:tx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área'!$G$20:$P$20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81-4B1C-81EE-5849FEBDF863}"/>
            </c:ext>
          </c:extLst>
        </c:ser>
        <c:ser>
          <c:idx val="7"/>
          <c:order val="6"/>
          <c:tx>
            <c:strRef>
              <c:f>'indicadores_grande área'!$B$21</c:f>
              <c:strCache>
                <c:ptCount val="1"/>
                <c:pt idx="0">
                  <c:v>Engenharias </c:v>
                </c:pt>
              </c:strCache>
            </c:strRef>
          </c:tx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área'!$G$21:$P$21</c:f>
              <c:numCache>
                <c:formatCode>#,##0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81-4B1C-81EE-5849FEBDF863}"/>
            </c:ext>
          </c:extLst>
        </c:ser>
        <c:ser>
          <c:idx val="6"/>
          <c:order val="7"/>
          <c:tx>
            <c:strRef>
              <c:f>'indicadores_grande área'!$B$22</c:f>
              <c:strCache>
                <c:ptCount val="1"/>
                <c:pt idx="0">
                  <c:v>Linguística, Letras e Artes </c:v>
                </c:pt>
              </c:strCache>
            </c:strRef>
          </c:tx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área'!$G$22:$P$22</c:f>
              <c:numCache>
                <c:formatCode>#,##0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81-4B1C-81EE-5849FEBDF863}"/>
            </c:ext>
          </c:extLst>
        </c:ser>
        <c:ser>
          <c:idx val="3"/>
          <c:order val="8"/>
          <c:tx>
            <c:strRef>
              <c:f>'indicadores_grande área'!$B$23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cat>
            <c:numRef>
              <c:f>'indicadores_grande área'!$G$14:$P$14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'indicadores_grande área'!$G$23:$P$23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81-4B1C-81EE-5849FEBDF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53824"/>
        <c:axId val="167455360"/>
      </c:barChart>
      <c:catAx>
        <c:axId val="1674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455360"/>
        <c:crosses val="autoZero"/>
        <c:auto val="1"/>
        <c:lblAlgn val="ctr"/>
        <c:lblOffset val="100"/>
        <c:noMultiLvlLbl val="0"/>
      </c:catAx>
      <c:valAx>
        <c:axId val="1674553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74538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941605839E-2"/>
          <c:y val="2.4691358024691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projetos_pesquisa!$C$104</c:f>
              <c:strCache>
                <c:ptCount val="1"/>
                <c:pt idx="0">
                  <c:v>Projetos Iniciados em 2019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368-4FFE-AB12-DDD60A53236C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68-4FFE-AB12-DDD60A53236C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68-4FFE-AB12-DDD60A53236C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68-4FFE-AB12-DDD60A53236C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68-4FFE-AB12-DDD60A53236C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68-4FFE-AB12-DDD60A53236C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68-4FFE-AB12-DDD60A53236C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68-4FFE-AB12-DDD60A53236C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68-4FFE-AB12-DDD60A53236C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68-4FFE-AB12-DDD60A53236C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68-4FFE-AB12-DDD60A5323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projetos_pesquisa!$C$105:$N$105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projetos_pesquisa!$C$118:$N$118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18</c:v>
                </c:pt>
                <c:pt idx="3">
                  <c:v>23</c:v>
                </c:pt>
                <c:pt idx="4">
                  <c:v>16</c:v>
                </c:pt>
                <c:pt idx="5">
                  <c:v>5</c:v>
                </c:pt>
                <c:pt idx="6">
                  <c:v>12</c:v>
                </c:pt>
                <c:pt idx="7">
                  <c:v>20</c:v>
                </c:pt>
                <c:pt idx="8">
                  <c:v>1</c:v>
                </c:pt>
                <c:pt idx="9">
                  <c:v>6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68-4FFE-AB12-DDD60A5323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projetos_pesquisa!$B$14</c:f>
              <c:strCache>
                <c:ptCount val="1"/>
                <c:pt idx="0">
                  <c:v>Iniciados (por exercício)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D1-44DA-8174-229CD48C810E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D1-44DA-8174-229CD48C810E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D1-44DA-8174-229CD48C810E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D1-44DA-8174-229CD48C810E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D1-44DA-8174-229CD48C810E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D1-44DA-8174-229CD48C810E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D1-44DA-8174-229CD48C810E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D1-44DA-8174-229CD48C810E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D1-44DA-8174-229CD48C810E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D1-44DA-8174-229CD48C810E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D1-44DA-8174-229CD48C81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projetos_pesquisa!$C$13:$P$13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projetos_pesquisa!$C$14:$P$14</c:f>
              <c:numCache>
                <c:formatCode>General</c:formatCode>
                <c:ptCount val="14"/>
                <c:pt idx="0">
                  <c:v>39</c:v>
                </c:pt>
                <c:pt idx="1">
                  <c:v>82</c:v>
                </c:pt>
                <c:pt idx="2">
                  <c:v>87</c:v>
                </c:pt>
                <c:pt idx="3">
                  <c:v>181</c:v>
                </c:pt>
                <c:pt idx="4">
                  <c:v>147</c:v>
                </c:pt>
                <c:pt idx="5">
                  <c:v>119</c:v>
                </c:pt>
                <c:pt idx="6">
                  <c:v>176</c:v>
                </c:pt>
                <c:pt idx="7">
                  <c:v>175</c:v>
                </c:pt>
                <c:pt idx="8">
                  <c:v>144</c:v>
                </c:pt>
                <c:pt idx="9">
                  <c:v>217</c:v>
                </c:pt>
                <c:pt idx="10">
                  <c:v>115</c:v>
                </c:pt>
                <c:pt idx="11">
                  <c:v>105</c:v>
                </c:pt>
                <c:pt idx="12">
                  <c:v>130</c:v>
                </c:pt>
                <c:pt idx="1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D1-44DA-8174-229CD48C81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projetos_pesquisa!$B$15</c:f>
              <c:strCache>
                <c:ptCount val="1"/>
                <c:pt idx="0">
                  <c:v>Andamento*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1F4-4CBA-A336-3DAB5521BE09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F4-4CBA-A336-3DAB5521BE09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F4-4CBA-A336-3DAB5521BE09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F4-4CBA-A336-3DAB5521BE09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F4-4CBA-A336-3DAB5521BE09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F4-4CBA-A336-3DAB5521BE09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F4-4CBA-A336-3DAB5521BE09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F4-4CBA-A336-3DAB5521BE09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F4-4CBA-A336-3DAB5521BE09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F4-4CBA-A336-3DAB5521BE09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F4-4CBA-A336-3DAB5521B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projetos_pesquisa!$C$13:$P$13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projetos_pesquisa!$C$15:$P$15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266</c:v>
                </c:pt>
                <c:pt idx="6">
                  <c:v>0</c:v>
                </c:pt>
                <c:pt idx="7">
                  <c:v>432</c:v>
                </c:pt>
                <c:pt idx="8">
                  <c:v>438</c:v>
                </c:pt>
                <c:pt idx="9">
                  <c:v>579</c:v>
                </c:pt>
                <c:pt idx="10">
                  <c:v>350</c:v>
                </c:pt>
                <c:pt idx="11">
                  <c:v>361</c:v>
                </c:pt>
                <c:pt idx="12">
                  <c:v>392</c:v>
                </c:pt>
                <c:pt idx="13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F4-4CBA-A336-3DAB5521B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projetos_pesquisa!$B$17</c:f>
              <c:strCache>
                <c:ptCount val="1"/>
                <c:pt idx="0">
                  <c:v>Concluídos***</c:v>
                </c:pt>
              </c:strCache>
            </c:strRef>
          </c:tx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97-4ACC-B8F2-592438C07F47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7-4ACC-B8F2-592438C07F47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97-4ACC-B8F2-592438C07F47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7-4ACC-B8F2-592438C07F47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97-4ACC-B8F2-592438C07F47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97-4ACC-B8F2-592438C07F47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97-4ACC-B8F2-592438C07F47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97-4ACC-B8F2-592438C07F47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97-4ACC-B8F2-592438C07F47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97-4ACC-B8F2-592438C07F47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97-4ACC-B8F2-592438C07F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projetos_pesquisa!$C$13:$P$13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projetos_pesquisa!$C$17:$P$17</c:f>
              <c:numCache>
                <c:formatCode>General</c:formatCode>
                <c:ptCount val="14"/>
                <c:pt idx="0">
                  <c:v>21</c:v>
                </c:pt>
                <c:pt idx="1">
                  <c:v>5</c:v>
                </c:pt>
                <c:pt idx="2">
                  <c:v>10</c:v>
                </c:pt>
                <c:pt idx="3">
                  <c:v>22</c:v>
                </c:pt>
                <c:pt idx="4">
                  <c:v>30</c:v>
                </c:pt>
                <c:pt idx="5">
                  <c:v>36</c:v>
                </c:pt>
                <c:pt idx="6">
                  <c:v>39</c:v>
                </c:pt>
                <c:pt idx="7">
                  <c:v>44</c:v>
                </c:pt>
                <c:pt idx="8">
                  <c:v>20</c:v>
                </c:pt>
                <c:pt idx="9">
                  <c:v>18</c:v>
                </c:pt>
                <c:pt idx="10">
                  <c:v>18</c:v>
                </c:pt>
                <c:pt idx="11">
                  <c:v>69</c:v>
                </c:pt>
                <c:pt idx="12">
                  <c:v>66</c:v>
                </c:pt>
                <c:pt idx="1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697-4ACC-B8F2-592438C07F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92950881139895E-3"/>
          <c:y val="2.9958868786695101E-3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CA2B-4859-B73A-3BCA50B04B26}"/>
              </c:ext>
            </c:extLst>
          </c:dPt>
          <c:dLbls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'Apoio finan Projetos Pesquisa'!$C$13:$E$13</c:f>
              <c:strCache>
                <c:ptCount val="3"/>
                <c:pt idx="0">
                  <c:v>PAP-UA</c:v>
                </c:pt>
                <c:pt idx="1">
                  <c:v>PAP-UFGD</c:v>
                </c:pt>
                <c:pt idx="2">
                  <c:v>TOTAL</c:v>
                </c:pt>
              </c:strCache>
            </c:strRef>
          </c:cat>
          <c:val>
            <c:numRef>
              <c:f>'Apoio finan Projetos Pesquisa'!$C$59:$E$59</c:f>
              <c:numCache>
                <c:formatCode>"R$"\ #,##0.00</c:formatCode>
                <c:ptCount val="3"/>
                <c:pt idx="0">
                  <c:v>146844.53</c:v>
                </c:pt>
                <c:pt idx="1">
                  <c:v>396528.79000000004</c:v>
                </c:pt>
                <c:pt idx="2">
                  <c:v>543373.32000000007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B-4859-B73A-3BCA50B04B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20056059211600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A7-40CD-AC09-2A560BACDE89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5A7-40CD-AC09-2A560BACDE89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A7-40CD-AC09-2A560BACDE89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A7-40CD-AC09-2A560BACDE89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A7-40CD-AC09-2A560BACDE89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A7-40CD-AC09-2A560BACDE89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A7-40CD-AC09-2A560BACDE89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A7-40CD-AC09-2A560BACDE89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A7-40CD-AC09-2A560BACDE89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A7-40CD-AC09-2A560BACDE89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A7-40CD-AC09-2A560BACDE89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A7-40CD-AC09-2A560BACDE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'Apoio finan Projetos Pesquisa'!$B$14:$B$33</c:f>
              <c:strCache>
                <c:ptCount val="20"/>
                <c:pt idx="0">
                  <c:v>Combustível</c:v>
                </c:pt>
                <c:pt idx="1">
                  <c:v>Inscrição internacional</c:v>
                </c:pt>
                <c:pt idx="2">
                  <c:v>Inscrição nacional</c:v>
                </c:pt>
                <c:pt idx="3">
                  <c:v>Manutenção de equipamento</c:v>
                </c:pt>
                <c:pt idx="4">
                  <c:v>Materiais de consumo almoxarifado</c:v>
                </c:pt>
                <c:pt idx="5">
                  <c:v>Materiais de consumo externos</c:v>
                </c:pt>
                <c:pt idx="6">
                  <c:v>Publicação de artigo A1</c:v>
                </c:pt>
                <c:pt idx="7">
                  <c:v>Publicação de artigo A2</c:v>
                </c:pt>
                <c:pt idx="8">
                  <c:v>Publicação de artigo B1</c:v>
                </c:pt>
                <c:pt idx="9">
                  <c:v>Publicação de livro</c:v>
                </c:pt>
                <c:pt idx="10">
                  <c:v>Revisão de artigo A1</c:v>
                </c:pt>
                <c:pt idx="11">
                  <c:v>Revisão de artigo A2</c:v>
                </c:pt>
                <c:pt idx="12">
                  <c:v>Revisão de artigo B1</c:v>
                </c:pt>
                <c:pt idx="13">
                  <c:v>Revisão de artigo B2</c:v>
                </c:pt>
                <c:pt idx="14">
                  <c:v>Tradução de artigo A1</c:v>
                </c:pt>
                <c:pt idx="15">
                  <c:v>Tradução de artigo A2</c:v>
                </c:pt>
                <c:pt idx="16">
                  <c:v>Tradução de artigo B1</c:v>
                </c:pt>
                <c:pt idx="17">
                  <c:v>Tradução de artigo B2</c:v>
                </c:pt>
                <c:pt idx="18">
                  <c:v>Tradução de capítulo</c:v>
                </c:pt>
                <c:pt idx="19">
                  <c:v>TOTAL</c:v>
                </c:pt>
              </c:strCache>
            </c:strRef>
          </c:cat>
          <c:val>
            <c:numRef>
              <c:f>'Apoio finan Projetos Pesquisa'!$C$14:$C$33</c:f>
              <c:numCache>
                <c:formatCode>General</c:formatCode>
                <c:ptCount val="20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0</c:v>
                </c:pt>
                <c:pt idx="4">
                  <c:v>26</c:v>
                </c:pt>
                <c:pt idx="5">
                  <c:v>24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5A7-40CD-AC09-2A560BACDE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73713278064199E-2"/>
          <c:y val="3.3989503169890398E-2"/>
          <c:w val="0.96788321167883196"/>
          <c:h val="0.9037324778847090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46-4CBD-ACA0-43E7E858BBE1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46-4CBD-ACA0-43E7E858BBE1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46-4CBD-ACA0-43E7E858BBE1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46-4CBD-ACA0-43E7E858BB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'Apoio finan Projetos Pesquisa'!$C$13:$E$13</c:f>
              <c:strCache>
                <c:ptCount val="3"/>
                <c:pt idx="0">
                  <c:v>PAP-UA</c:v>
                </c:pt>
                <c:pt idx="1">
                  <c:v>PAP-UFGD</c:v>
                </c:pt>
                <c:pt idx="2">
                  <c:v>TOTAL</c:v>
                </c:pt>
              </c:strCache>
            </c:strRef>
          </c:cat>
          <c:val>
            <c:numRef>
              <c:f>'Apoio finan Projetos Pesquisa'!$C$33:$E$33</c:f>
              <c:numCache>
                <c:formatCode>General</c:formatCode>
                <c:ptCount val="3"/>
                <c:pt idx="0">
                  <c:v>95</c:v>
                </c:pt>
                <c:pt idx="1">
                  <c:v>251</c:v>
                </c:pt>
                <c:pt idx="2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46-4CBD-ACA0-43E7E858BB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20056059211600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EC7-43AD-A847-F27C9F94D098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EC7-43AD-A847-F27C9F94D098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C7-43AD-A847-F27C9F94D098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C7-43AD-A847-F27C9F94D098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numFmt formatCode="&quot;R$&quot;\ 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C7-43AD-A847-F27C9F94D098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C7-43AD-A847-F27C9F94D098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C7-43AD-A847-F27C9F94D098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C7-43AD-A847-F27C9F94D098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C7-43AD-A847-F27C9F94D098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C7-43AD-A847-F27C9F94D098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C7-43AD-A847-F27C9F94D098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C7-43AD-A847-F27C9F94D098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'Apoio finan Projetos Pesquisa'!$B$14:$B$33</c:f>
              <c:strCache>
                <c:ptCount val="20"/>
                <c:pt idx="0">
                  <c:v>Combustível</c:v>
                </c:pt>
                <c:pt idx="1">
                  <c:v>Inscrição internacional</c:v>
                </c:pt>
                <c:pt idx="2">
                  <c:v>Inscrição nacional</c:v>
                </c:pt>
                <c:pt idx="3">
                  <c:v>Manutenção de equipamento</c:v>
                </c:pt>
                <c:pt idx="4">
                  <c:v>Materiais de consumo almoxarifado</c:v>
                </c:pt>
                <c:pt idx="5">
                  <c:v>Materiais de consumo externos</c:v>
                </c:pt>
                <c:pt idx="6">
                  <c:v>Publicação de artigo A1</c:v>
                </c:pt>
                <c:pt idx="7">
                  <c:v>Publicação de artigo A2</c:v>
                </c:pt>
                <c:pt idx="8">
                  <c:v>Publicação de artigo B1</c:v>
                </c:pt>
                <c:pt idx="9">
                  <c:v>Publicação de livro</c:v>
                </c:pt>
                <c:pt idx="10">
                  <c:v>Revisão de artigo A1</c:v>
                </c:pt>
                <c:pt idx="11">
                  <c:v>Revisão de artigo A2</c:v>
                </c:pt>
                <c:pt idx="12">
                  <c:v>Revisão de artigo B1</c:v>
                </c:pt>
                <c:pt idx="13">
                  <c:v>Revisão de artigo B2</c:v>
                </c:pt>
                <c:pt idx="14">
                  <c:v>Tradução de artigo A1</c:v>
                </c:pt>
                <c:pt idx="15">
                  <c:v>Tradução de artigo A2</c:v>
                </c:pt>
                <c:pt idx="16">
                  <c:v>Tradução de artigo B1</c:v>
                </c:pt>
                <c:pt idx="17">
                  <c:v>Tradução de artigo B2</c:v>
                </c:pt>
                <c:pt idx="18">
                  <c:v>Tradução de capítulo</c:v>
                </c:pt>
                <c:pt idx="19">
                  <c:v>TOTAL</c:v>
                </c:pt>
              </c:strCache>
            </c:strRef>
          </c:cat>
          <c:val>
            <c:numRef>
              <c:f>'Apoio finan Projetos Pesquisa'!$C$40:$C$59</c:f>
              <c:numCache>
                <c:formatCode>"R$"\ #,##0.00</c:formatCode>
                <c:ptCount val="20"/>
                <c:pt idx="0">
                  <c:v>3877.99</c:v>
                </c:pt>
                <c:pt idx="1">
                  <c:v>9761.5400000000009</c:v>
                </c:pt>
                <c:pt idx="2">
                  <c:v>6835</c:v>
                </c:pt>
                <c:pt idx="3">
                  <c:v>0</c:v>
                </c:pt>
                <c:pt idx="4">
                  <c:v>24105.31</c:v>
                </c:pt>
                <c:pt idx="5">
                  <c:v>21866.17</c:v>
                </c:pt>
                <c:pt idx="6">
                  <c:v>0</c:v>
                </c:pt>
                <c:pt idx="7">
                  <c:v>27688.51</c:v>
                </c:pt>
                <c:pt idx="8">
                  <c:v>1000</c:v>
                </c:pt>
                <c:pt idx="9">
                  <c:v>32639.35</c:v>
                </c:pt>
                <c:pt idx="10">
                  <c:v>0</c:v>
                </c:pt>
                <c:pt idx="11">
                  <c:v>0</c:v>
                </c:pt>
                <c:pt idx="12">
                  <c:v>330</c:v>
                </c:pt>
                <c:pt idx="13">
                  <c:v>197.2</c:v>
                </c:pt>
                <c:pt idx="14">
                  <c:v>3839.1</c:v>
                </c:pt>
                <c:pt idx="15">
                  <c:v>7521.6</c:v>
                </c:pt>
                <c:pt idx="16">
                  <c:v>5432.76</c:v>
                </c:pt>
                <c:pt idx="17">
                  <c:v>1750</c:v>
                </c:pt>
                <c:pt idx="18">
                  <c:v>0</c:v>
                </c:pt>
                <c:pt idx="19">
                  <c:v>146844.53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C7-43AD-A847-F27C9F94D0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&quot;R$&quot;\ #,##0.00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Quadro_resumo!$B$26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B0-49F0-A54B-4250AF83B89F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0B0-49F0-A54B-4250AF83B89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0B0-49F0-A54B-4250AF83B89F}"/>
              </c:ext>
            </c:extLst>
          </c:dPt>
          <c:dLbls>
            <c:dLbl>
              <c:idx val="6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0B0-49F0-A54B-4250AF83B8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Quadro_resumo!$B$27:$B$34</c:f>
              <c:strCache>
                <c:ptCount val="8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Médica*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Total</c:v>
                </c:pt>
              </c:strCache>
            </c:strRef>
          </c:cat>
          <c:val>
            <c:numRef>
              <c:f>Quadro_resumo!$P$27:$P$34</c:f>
              <c:numCache>
                <c:formatCode>General</c:formatCode>
                <c:ptCount val="8"/>
                <c:pt idx="0">
                  <c:v>95</c:v>
                </c:pt>
                <c:pt idx="1">
                  <c:v>322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20</c:v>
                </c:pt>
                <c:pt idx="6">
                  <c:v>6</c:v>
                </c:pt>
                <c:pt idx="7" formatCode="#,##0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B0-49F0-A54B-4250AF83B8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20056059211600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39-418F-805E-D2FE02AAC4E7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D39-418F-805E-D2FE02AAC4E7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39-418F-805E-D2FE02AAC4E7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39-418F-805E-D2FE02AAC4E7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39-418F-805E-D2FE02AAC4E7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39-418F-805E-D2FE02AAC4E7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39-418F-805E-D2FE02AAC4E7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39-418F-805E-D2FE02AAC4E7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39-418F-805E-D2FE02AAC4E7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39-418F-805E-D2FE02AAC4E7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39-418F-805E-D2FE02AAC4E7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39-418F-805E-D2FE02AAC4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'Apoio finan Projetos Pesquisa'!$B$14:$B$33</c:f>
              <c:strCache>
                <c:ptCount val="20"/>
                <c:pt idx="0">
                  <c:v>Combustível</c:v>
                </c:pt>
                <c:pt idx="1">
                  <c:v>Inscrição internacional</c:v>
                </c:pt>
                <c:pt idx="2">
                  <c:v>Inscrição nacional</c:v>
                </c:pt>
                <c:pt idx="3">
                  <c:v>Manutenção de equipamento</c:v>
                </c:pt>
                <c:pt idx="4">
                  <c:v>Materiais de consumo almoxarifado</c:v>
                </c:pt>
                <c:pt idx="5">
                  <c:v>Materiais de consumo externos</c:v>
                </c:pt>
                <c:pt idx="6">
                  <c:v>Publicação de artigo A1</c:v>
                </c:pt>
                <c:pt idx="7">
                  <c:v>Publicação de artigo A2</c:v>
                </c:pt>
                <c:pt idx="8">
                  <c:v>Publicação de artigo B1</c:v>
                </c:pt>
                <c:pt idx="9">
                  <c:v>Publicação de livro</c:v>
                </c:pt>
                <c:pt idx="10">
                  <c:v>Revisão de artigo A1</c:v>
                </c:pt>
                <c:pt idx="11">
                  <c:v>Revisão de artigo A2</c:v>
                </c:pt>
                <c:pt idx="12">
                  <c:v>Revisão de artigo B1</c:v>
                </c:pt>
                <c:pt idx="13">
                  <c:v>Revisão de artigo B2</c:v>
                </c:pt>
                <c:pt idx="14">
                  <c:v>Tradução de artigo A1</c:v>
                </c:pt>
                <c:pt idx="15">
                  <c:v>Tradução de artigo A2</c:v>
                </c:pt>
                <c:pt idx="16">
                  <c:v>Tradução de artigo B1</c:v>
                </c:pt>
                <c:pt idx="17">
                  <c:v>Tradução de artigo B2</c:v>
                </c:pt>
                <c:pt idx="18">
                  <c:v>Tradução de capítulo</c:v>
                </c:pt>
                <c:pt idx="19">
                  <c:v>TOTAL</c:v>
                </c:pt>
              </c:strCache>
            </c:strRef>
          </c:cat>
          <c:val>
            <c:numRef>
              <c:f>'Apoio finan Projetos Pesquisa'!$D$14:$D$33</c:f>
              <c:numCache>
                <c:formatCode>General</c:formatCode>
                <c:ptCount val="20"/>
                <c:pt idx="0">
                  <c:v>3</c:v>
                </c:pt>
                <c:pt idx="1">
                  <c:v>23</c:v>
                </c:pt>
                <c:pt idx="2">
                  <c:v>26</c:v>
                </c:pt>
                <c:pt idx="3">
                  <c:v>14</c:v>
                </c:pt>
                <c:pt idx="4">
                  <c:v>54</c:v>
                </c:pt>
                <c:pt idx="5">
                  <c:v>39</c:v>
                </c:pt>
                <c:pt idx="6">
                  <c:v>3</c:v>
                </c:pt>
                <c:pt idx="7">
                  <c:v>2</c:v>
                </c:pt>
                <c:pt idx="8">
                  <c:v>16</c:v>
                </c:pt>
                <c:pt idx="9">
                  <c:v>9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21</c:v>
                </c:pt>
                <c:pt idx="15">
                  <c:v>15</c:v>
                </c:pt>
                <c:pt idx="16">
                  <c:v>12</c:v>
                </c:pt>
                <c:pt idx="17">
                  <c:v>3</c:v>
                </c:pt>
                <c:pt idx="18">
                  <c:v>1</c:v>
                </c:pt>
                <c:pt idx="19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39-418F-805E-D2FE02AAC4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583427071616E-2"/>
          <c:y val="2.9958868786695101E-3"/>
          <c:w val="0.96788321167883196"/>
          <c:h val="0.9720056059211600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40000" dist="2286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3C-426C-A127-DF3D398C2479}"/>
              </c:ext>
            </c:extLst>
          </c:dPt>
          <c:dPt>
            <c:idx val="19"/>
            <c:invertIfNegative val="0"/>
            <c:bubble3D val="0"/>
            <c:spPr>
              <a:solidFill>
                <a:srgbClr val="008000"/>
              </a:solidFill>
              <a:effectLst>
                <a:outerShdw blurRad="40000" dist="2286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43C-426C-A127-DF3D398C2479}"/>
              </c:ext>
            </c:extLst>
          </c:dPt>
          <c:dLbls>
            <c:dLbl>
              <c:idx val="0"/>
              <c:layout>
                <c:manualLayout>
                  <c:x val="1.02448637680886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3C-426C-A127-DF3D398C2479}"/>
                </c:ext>
              </c:extLst>
            </c:dLbl>
            <c:dLbl>
              <c:idx val="1"/>
              <c:layout>
                <c:manualLayout>
                  <c:x val="1.3171967701828101E-2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3C-426C-A127-DF3D398C2479}"/>
                </c:ext>
              </c:extLst>
            </c:dLbl>
            <c:dLbl>
              <c:idx val="2"/>
              <c:layout>
                <c:manualLayout>
                  <c:x val="1.1708415734958301E-2"/>
                  <c:y val="-5.0930453262987797E-3"/>
                </c:manualLayout>
              </c:layout>
              <c:numFmt formatCode="&quot;R$&quot;\ #,##0.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3C-426C-A127-DF3D398C2479}"/>
                </c:ext>
              </c:extLst>
            </c:dLbl>
            <c:dLbl>
              <c:idx val="3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3C-426C-A127-DF3D398C2479}"/>
                </c:ext>
              </c:extLst>
            </c:dLbl>
            <c:dLbl>
              <c:idx val="4"/>
              <c:layout>
                <c:manualLayout>
                  <c:x val="1.17084157349583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3C-426C-A127-DF3D398C2479}"/>
                </c:ext>
              </c:extLst>
            </c:dLbl>
            <c:dLbl>
              <c:idx val="5"/>
              <c:layout>
                <c:manualLayout>
                  <c:x val="1.46355196686979E-2"/>
                  <c:y val="-5.09304532629877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3C-426C-A127-DF3D398C2479}"/>
                </c:ext>
              </c:extLst>
            </c:dLbl>
            <c:dLbl>
              <c:idx val="6"/>
              <c:layout>
                <c:manualLayout>
                  <c:x val="8.7813118012187597E-3"/>
                  <c:y val="-1.0186090652597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3C-426C-A127-DF3D398C2479}"/>
                </c:ext>
              </c:extLst>
            </c:dLbl>
            <c:dLbl>
              <c:idx val="7"/>
              <c:layout>
                <c:manualLayout>
                  <c:x val="8.7813118012187597E-3"/>
                  <c:y val="-7.63956798944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3C-426C-A127-DF3D398C2479}"/>
                </c:ext>
              </c:extLst>
            </c:dLbl>
            <c:dLbl>
              <c:idx val="8"/>
              <c:layout>
                <c:manualLayout>
                  <c:x val="1.3171967701828101E-2"/>
                  <c:y val="-2.54652266314938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3C-426C-A127-DF3D398C2479}"/>
                </c:ext>
              </c:extLst>
            </c:dLbl>
            <c:dLbl>
              <c:idx val="9"/>
              <c:layout>
                <c:manualLayout>
                  <c:x val="1.3171967701828101E-2"/>
                  <c:y val="-2.54652266314937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3C-426C-A127-DF3D398C2479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'Apoio finan Projetos Pesquisa'!$B$14:$B$33</c:f>
              <c:strCache>
                <c:ptCount val="20"/>
                <c:pt idx="0">
                  <c:v>Combustível</c:v>
                </c:pt>
                <c:pt idx="1">
                  <c:v>Inscrição internacional</c:v>
                </c:pt>
                <c:pt idx="2">
                  <c:v>Inscrição nacional</c:v>
                </c:pt>
                <c:pt idx="3">
                  <c:v>Manutenção de equipamento</c:v>
                </c:pt>
                <c:pt idx="4">
                  <c:v>Materiais de consumo almoxarifado</c:v>
                </c:pt>
                <c:pt idx="5">
                  <c:v>Materiais de consumo externos</c:v>
                </c:pt>
                <c:pt idx="6">
                  <c:v>Publicação de artigo A1</c:v>
                </c:pt>
                <c:pt idx="7">
                  <c:v>Publicação de artigo A2</c:v>
                </c:pt>
                <c:pt idx="8">
                  <c:v>Publicação de artigo B1</c:v>
                </c:pt>
                <c:pt idx="9">
                  <c:v>Publicação de livro</c:v>
                </c:pt>
                <c:pt idx="10">
                  <c:v>Revisão de artigo A1</c:v>
                </c:pt>
                <c:pt idx="11">
                  <c:v>Revisão de artigo A2</c:v>
                </c:pt>
                <c:pt idx="12">
                  <c:v>Revisão de artigo B1</c:v>
                </c:pt>
                <c:pt idx="13">
                  <c:v>Revisão de artigo B2</c:v>
                </c:pt>
                <c:pt idx="14">
                  <c:v>Tradução de artigo A1</c:v>
                </c:pt>
                <c:pt idx="15">
                  <c:v>Tradução de artigo A2</c:v>
                </c:pt>
                <c:pt idx="16">
                  <c:v>Tradução de artigo B1</c:v>
                </c:pt>
                <c:pt idx="17">
                  <c:v>Tradução de artigo B2</c:v>
                </c:pt>
                <c:pt idx="18">
                  <c:v>Tradução de capítulo</c:v>
                </c:pt>
                <c:pt idx="19">
                  <c:v>TOTAL</c:v>
                </c:pt>
              </c:strCache>
            </c:strRef>
          </c:cat>
          <c:val>
            <c:numRef>
              <c:f>'Apoio finan Projetos Pesquisa'!$D$40:$D$59</c:f>
              <c:numCache>
                <c:formatCode>"R$"\ #,##0.00</c:formatCode>
                <c:ptCount val="20"/>
                <c:pt idx="0">
                  <c:v>2000</c:v>
                </c:pt>
                <c:pt idx="1">
                  <c:v>25254.25</c:v>
                </c:pt>
                <c:pt idx="2">
                  <c:v>12285</c:v>
                </c:pt>
                <c:pt idx="3">
                  <c:v>37362.239999999998</c:v>
                </c:pt>
                <c:pt idx="4">
                  <c:v>34413.410000000003</c:v>
                </c:pt>
                <c:pt idx="5">
                  <c:v>52895.92</c:v>
                </c:pt>
                <c:pt idx="6">
                  <c:v>20959.099999999999</c:v>
                </c:pt>
                <c:pt idx="7">
                  <c:v>8466.66</c:v>
                </c:pt>
                <c:pt idx="8">
                  <c:v>40988.639999999999</c:v>
                </c:pt>
                <c:pt idx="9">
                  <c:v>61591.05</c:v>
                </c:pt>
                <c:pt idx="10">
                  <c:v>1527</c:v>
                </c:pt>
                <c:pt idx="11">
                  <c:v>6249.64</c:v>
                </c:pt>
                <c:pt idx="12">
                  <c:v>1036.2</c:v>
                </c:pt>
                <c:pt idx="13">
                  <c:v>586.36</c:v>
                </c:pt>
                <c:pt idx="14">
                  <c:v>38813.35</c:v>
                </c:pt>
                <c:pt idx="15">
                  <c:v>25427.46</c:v>
                </c:pt>
                <c:pt idx="16">
                  <c:v>17294.03</c:v>
                </c:pt>
                <c:pt idx="17">
                  <c:v>6378.48</c:v>
                </c:pt>
                <c:pt idx="18">
                  <c:v>3000</c:v>
                </c:pt>
                <c:pt idx="19">
                  <c:v>396528.79000000004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3C-426C-A127-DF3D398C24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44736"/>
        <c:axId val="22552960"/>
      </c:barChart>
      <c:catAx>
        <c:axId val="1664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2552960"/>
        <c:crosses val="autoZero"/>
        <c:auto val="1"/>
        <c:lblAlgn val="ctr"/>
        <c:lblOffset val="100"/>
        <c:noMultiLvlLbl val="0"/>
      </c:catAx>
      <c:valAx>
        <c:axId val="22552960"/>
        <c:scaling>
          <c:orientation val="minMax"/>
        </c:scaling>
        <c:delete val="1"/>
        <c:axPos val="b"/>
        <c:numFmt formatCode="&quot;R$&quot;\ #,##0.00" sourceLinked="1"/>
        <c:majorTickMark val="out"/>
        <c:minorTickMark val="none"/>
        <c:tickLblPos val="nextTo"/>
        <c:crossAx val="16644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Quadro_resumo!$B$54</c:f>
              <c:strCache>
                <c:ptCount val="1"/>
                <c:pt idx="0">
                  <c:v>Pós - Graduação UFGD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95-4FD1-9A66-10CCEB4DF588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895-4FD1-9A66-10CCEB4DF58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895-4FD1-9A66-10CCEB4DF58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rotWithShape="0">
                  <a:srgbClr val="000000">
                    <a:alpha val="40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95-4FD1-9A66-10CCEB4DF588}"/>
              </c:ext>
            </c:extLst>
          </c:dPt>
          <c:dLbls>
            <c:dLbl>
              <c:idx val="6"/>
              <c:spPr>
                <a:solidFill>
                  <a:schemeClr val="bg1"/>
                </a:solidFill>
                <a:ln>
                  <a:noFill/>
                </a:ln>
                <a:effectLst>
                  <a:outerShdw dist="38100" sx="1000" sy="1000" algn="ctr" rotWithShape="0">
                    <a:srgbClr val="000000"/>
                  </a:outerShdw>
                </a:effectLst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Century Gothic" panose="020B050202020202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895-4FD1-9A66-10CCEB4DF5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Quadro_resumo!$B$55:$B$63</c:f>
              <c:strCache>
                <c:ptCount val="9"/>
                <c:pt idx="0">
                  <c:v>Doutorado</c:v>
                </c:pt>
                <c:pt idx="1">
                  <c:v>Mestrado</c:v>
                </c:pt>
                <c:pt idx="2">
                  <c:v>Especialização</c:v>
                </c:pt>
                <c:pt idx="3">
                  <c:v>Aperfeiçoamento</c:v>
                </c:pt>
                <c:pt idx="4">
                  <c:v>Residência Médica</c:v>
                </c:pt>
                <c:pt idx="5">
                  <c:v>Residência Multiprofissional</c:v>
                </c:pt>
                <c:pt idx="6">
                  <c:v>Residência Uniprofissional</c:v>
                </c:pt>
                <c:pt idx="7">
                  <c:v>Alunos Especiais</c:v>
                </c:pt>
                <c:pt idx="8">
                  <c:v>Total</c:v>
                </c:pt>
              </c:strCache>
            </c:strRef>
          </c:cat>
          <c:val>
            <c:numRef>
              <c:f>Quadro_resumo!$C$55:$C$63</c:f>
              <c:numCache>
                <c:formatCode>General</c:formatCode>
                <c:ptCount val="9"/>
                <c:pt idx="0">
                  <c:v>24</c:v>
                </c:pt>
                <c:pt idx="1">
                  <c:v>117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</c:v>
                </c:pt>
                <c:pt idx="8" formatCode="#,##0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95-4FD1-9A66-10CCEB4DF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224896"/>
        <c:axId val="28247168"/>
      </c:barChart>
      <c:catAx>
        <c:axId val="282248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28247168"/>
        <c:crosses val="autoZero"/>
        <c:auto val="1"/>
        <c:lblAlgn val="ctr"/>
        <c:lblOffset val="100"/>
        <c:noMultiLvlLbl val="0"/>
      </c:catAx>
      <c:valAx>
        <c:axId val="2824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224896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quadro_resumo!A1"/><Relationship Id="rId13" Type="http://schemas.openxmlformats.org/officeDocument/2006/relationships/hyperlink" Target="#especializa&#231;&#227;o!A1"/><Relationship Id="rId18" Type="http://schemas.openxmlformats.org/officeDocument/2006/relationships/hyperlink" Target="#'P&#243;s-gradua&#231;&#227;o_strictosensu_2017'!A1"/><Relationship Id="rId26" Type="http://schemas.openxmlformats.org/officeDocument/2006/relationships/hyperlink" Target="#'P&#243;s-gradua&#231;&#227;o_strictosensu_2018'!A1"/><Relationship Id="rId3" Type="http://schemas.openxmlformats.org/officeDocument/2006/relationships/hyperlink" Target="#Aperfei&#231;oamento!A1"/><Relationship Id="rId21" Type="http://schemas.openxmlformats.org/officeDocument/2006/relationships/hyperlink" Target="#'Qd_hist&#243;rico_sensu_vaga edital'!A1"/><Relationship Id="rId7" Type="http://schemas.openxmlformats.org/officeDocument/2006/relationships/hyperlink" Target="#Data_&#205;nicio!A1"/><Relationship Id="rId12" Type="http://schemas.openxmlformats.org/officeDocument/2006/relationships/hyperlink" Target="#Docentes_p&#243;s!A1"/><Relationship Id="rId17" Type="http://schemas.openxmlformats.org/officeDocument/2006/relationships/hyperlink" Target="#projetos_pesquisa!A1"/><Relationship Id="rId25" Type="http://schemas.openxmlformats.org/officeDocument/2006/relationships/hyperlink" Target="#'P&#243;s-gradua&#231;&#227;o_strictosensu_2013'!A1"/><Relationship Id="rId2" Type="http://schemas.openxmlformats.org/officeDocument/2006/relationships/hyperlink" Target="#'Atualiza&#231;&#227;o do arquivo'!A1"/><Relationship Id="rId16" Type="http://schemas.openxmlformats.org/officeDocument/2006/relationships/hyperlink" Target="#'indicadores_grande &#225;rea'!A1"/><Relationship Id="rId20" Type="http://schemas.openxmlformats.org/officeDocument/2006/relationships/hyperlink" Target="#'P&#243;s-gradua&#231;&#227;o_strictosensu_2015'!A1"/><Relationship Id="rId1" Type="http://schemas.openxmlformats.org/officeDocument/2006/relationships/image" Target="../media/image1.png"/><Relationship Id="rId6" Type="http://schemas.openxmlformats.org/officeDocument/2006/relationships/hyperlink" Target="#Qd_hist&#243;rico_sensu_exclu&#237;dos!A1"/><Relationship Id="rId11" Type="http://schemas.openxmlformats.org/officeDocument/2006/relationships/hyperlink" Target="#'P&#243;s-gradua&#231;&#227;o_strictosensu_2016'!A1"/><Relationship Id="rId24" Type="http://schemas.openxmlformats.org/officeDocument/2006/relationships/hyperlink" Target="#monogr_teses_disserta&#231;&#245;es!A1"/><Relationship Id="rId5" Type="http://schemas.openxmlformats.org/officeDocument/2006/relationships/hyperlink" Target="#Qd_hist&#243;rico_sensu_anobase!A1"/><Relationship Id="rId15" Type="http://schemas.openxmlformats.org/officeDocument/2006/relationships/hyperlink" Target="#Quadro_afastamento_servidores!A1"/><Relationship Id="rId23" Type="http://schemas.openxmlformats.org/officeDocument/2006/relationships/hyperlink" Target="#Resid&#234;ncia!A1"/><Relationship Id="rId28" Type="http://schemas.openxmlformats.org/officeDocument/2006/relationships/hyperlink" Target="#'P&#243;s-gradua&#231;&#227;o_strictosensu_2019'!A1"/><Relationship Id="rId10" Type="http://schemas.openxmlformats.org/officeDocument/2006/relationships/hyperlink" Target="#Qd_hist&#243;rico_sensu_titulados!A1"/><Relationship Id="rId19" Type="http://schemas.openxmlformats.org/officeDocument/2006/relationships/hyperlink" Target="#'P&#243;s-gradua&#231;&#227;o_strictosensu_2014'!A1"/><Relationship Id="rId4" Type="http://schemas.openxmlformats.org/officeDocument/2006/relationships/hyperlink" Target="#'Quadros_Bolsas CNPq e fundect'!A1"/><Relationship Id="rId9" Type="http://schemas.openxmlformats.org/officeDocument/2006/relationships/hyperlink" Target="#hist&#243;rico_sensu_matrisemestre!A1"/><Relationship Id="rId14" Type="http://schemas.openxmlformats.org/officeDocument/2006/relationships/hyperlink" Target="#Quadro_bolsas_CAPES!A1"/><Relationship Id="rId22" Type="http://schemas.openxmlformats.org/officeDocument/2006/relationships/hyperlink" Target="#Qd_hist&#243;rico_sensu_ingressante!A1"/><Relationship Id="rId27" Type="http://schemas.openxmlformats.org/officeDocument/2006/relationships/hyperlink" Target="#'Apoio finan Projetos Pesquis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vaga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ingressante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titulados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nobase_sensu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id&#234;nci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" Type="http://schemas.openxmlformats.org/officeDocument/2006/relationships/image" Target="../media/image1.png"/><Relationship Id="rId16" Type="http://schemas.openxmlformats.org/officeDocument/2006/relationships/chart" Target="../charts/chart45.xml"/><Relationship Id="rId1" Type="http://schemas.openxmlformats.org/officeDocument/2006/relationships/hyperlink" Target="#capa!A1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5" Type="http://schemas.openxmlformats.org/officeDocument/2006/relationships/chart" Target="../charts/chart4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mono_teses_disserta&#231;&#245;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resumo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Afastamentos_servidor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apes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bolsas_cnpq_fundect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67.xml"/><Relationship Id="rId4" Type="http://schemas.openxmlformats.org/officeDocument/2006/relationships/chart" Target="../charts/chart66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grande &#225;rea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71.xml"/><Relationship Id="rId5" Type="http://schemas.openxmlformats.org/officeDocument/2006/relationships/chart" Target="../charts/chart70.xml"/><Relationship Id="rId4" Type="http://schemas.openxmlformats.org/officeDocument/2006/relationships/chart" Target="../charts/chart6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Gr&#225;fico_projetos_pesquisa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75.xml"/><Relationship Id="rId5" Type="http://schemas.openxmlformats.org/officeDocument/2006/relationships/chart" Target="../charts/chart74.xml"/><Relationship Id="rId4" Type="http://schemas.openxmlformats.org/officeDocument/2006/relationships/chart" Target="../charts/chart73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apoio finan'!A1"/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1.xml"/><Relationship Id="rId3" Type="http://schemas.openxmlformats.org/officeDocument/2006/relationships/chart" Target="../charts/chart76.xml"/><Relationship Id="rId7" Type="http://schemas.openxmlformats.org/officeDocument/2006/relationships/chart" Target="../charts/chart80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9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8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1.png"/><Relationship Id="rId1" Type="http://schemas.openxmlformats.org/officeDocument/2006/relationships/hyperlink" Target="#capa!A1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Gr&#225;fico_p&#243;s-2017'!A1"/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493058</xdr:colOff>
      <xdr:row>10</xdr:row>
      <xdr:rowOff>0</xdr:rowOff>
    </xdr:to>
    <xdr:grpSp>
      <xdr:nvGrpSpPr>
        <xdr:cNvPr id="40" name="Grup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112059" y="100854"/>
          <a:ext cx="10062881" cy="1804146"/>
          <a:chOff x="112059" y="100854"/>
          <a:chExt cx="10062881" cy="1804146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3" name="Fluxograma: Dados Armazenados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5390029" y="88078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</a:t>
            </a:r>
            <a:r>
              <a:rPr lang="pt-BR" sz="1200" b="1" baseline="0">
                <a:effectLst/>
                <a:latin typeface="Century Gothic" panose="020B0502020202020204" pitchFamily="34" charset="0"/>
              </a:rPr>
              <a:t> 13/10/2020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 macro="" textlink="">
      <xdr:nvSpPr>
        <xdr:cNvPr id="18" name="Fluxograma: Dados Armazenados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967345" y="234950"/>
          <a:ext cx="2957830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582707</xdr:colOff>
      <xdr:row>27</xdr:row>
      <xdr:rowOff>168098</xdr:rowOff>
    </xdr:from>
    <xdr:to>
      <xdr:col>8</xdr:col>
      <xdr:colOff>11207</xdr:colOff>
      <xdr:row>30</xdr:row>
      <xdr:rowOff>100864</xdr:rowOff>
    </xdr:to>
    <xdr:sp macro="" textlink="">
      <xdr:nvSpPr>
        <xdr:cNvPr id="35" name="Fluxograma: Processo alternativ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82295" y="5311140"/>
          <a:ext cx="4305300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dos dados de curso de aperfeiçoamento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593916</xdr:colOff>
      <xdr:row>34</xdr:row>
      <xdr:rowOff>174819</xdr:rowOff>
    </xdr:from>
    <xdr:to>
      <xdr:col>16</xdr:col>
      <xdr:colOff>11210</xdr:colOff>
      <xdr:row>37</xdr:row>
      <xdr:rowOff>123273</xdr:rowOff>
    </xdr:to>
    <xdr:sp macro="" textlink="">
      <xdr:nvSpPr>
        <xdr:cNvPr id="36" name="Fluxograma: Processo alternativ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470525" y="6651625"/>
          <a:ext cx="4293870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Bolsas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CNPq e FUNDECT concedidas aos alunos dos Programas de Pós-Graduação em 2019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549089</xdr:colOff>
      <xdr:row>24</xdr:row>
      <xdr:rowOff>33627</xdr:rowOff>
    </xdr:from>
    <xdr:to>
      <xdr:col>8</xdr:col>
      <xdr:colOff>1</xdr:colOff>
      <xdr:row>27</xdr:row>
      <xdr:rowOff>22421</xdr:rowOff>
    </xdr:to>
    <xdr:sp macro="" textlink="">
      <xdr:nvSpPr>
        <xdr:cNvPr id="37" name="Fluxograma: Processo alternativo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48640" y="4605020"/>
          <a:ext cx="4328160" cy="56070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 número alunos final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do Ano Base nos Programas de Pós-Graduação -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endParaRPr lang="pt-BR" sz="1400" i="1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600642</xdr:colOff>
      <xdr:row>24</xdr:row>
      <xdr:rowOff>40349</xdr:rowOff>
    </xdr:from>
    <xdr:to>
      <xdr:col>16</xdr:col>
      <xdr:colOff>29143</xdr:colOff>
      <xdr:row>27</xdr:row>
      <xdr:rowOff>22420</xdr:rowOff>
    </xdr:to>
    <xdr:sp macro="" textlink="">
      <xdr:nvSpPr>
        <xdr:cNvPr id="38" name="Fluxograma: Processo alternativo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476875" y="4612005"/>
          <a:ext cx="4305300" cy="5537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número de alunos excluídos nos Programas de Pós-Graduação -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573739</xdr:colOff>
      <xdr:row>12</xdr:row>
      <xdr:rowOff>105286</xdr:rowOff>
    </xdr:from>
    <xdr:to>
      <xdr:col>8</xdr:col>
      <xdr:colOff>13446</xdr:colOff>
      <xdr:row>15</xdr:row>
      <xdr:rowOff>123270</xdr:rowOff>
    </xdr:to>
    <xdr:sp macro="" textlink="">
      <xdr:nvSpPr>
        <xdr:cNvPr id="39" name="Fluxograma: Processo alternativo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73405" y="2390775"/>
          <a:ext cx="4316730" cy="5899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da Implantação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dos Programas de Pós-graduação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602880</xdr:colOff>
      <xdr:row>12</xdr:row>
      <xdr:rowOff>100856</xdr:rowOff>
    </xdr:from>
    <xdr:to>
      <xdr:col>16</xdr:col>
      <xdr:colOff>31381</xdr:colOff>
      <xdr:row>15</xdr:row>
      <xdr:rowOff>112063</xdr:rowOff>
    </xdr:to>
    <xdr:sp macro="" textlink="">
      <xdr:nvSpPr>
        <xdr:cNvPr id="41" name="Fluxograma: Processo alternativ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79415" y="2386330"/>
          <a:ext cx="4305300" cy="5829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Resumo - Principais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Indicadores de Pós-graduação (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Lato Sensu e Stricto Sensu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571500</xdr:colOff>
      <xdr:row>20</xdr:row>
      <xdr:rowOff>64999</xdr:rowOff>
    </xdr:from>
    <xdr:to>
      <xdr:col>7</xdr:col>
      <xdr:colOff>602875</xdr:colOff>
      <xdr:row>23</xdr:row>
      <xdr:rowOff>56041</xdr:rowOff>
    </xdr:to>
    <xdr:sp macro="" textlink="">
      <xdr:nvSpPr>
        <xdr:cNvPr id="44" name="Fluxograma: Processo alternativ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71500" y="3874770"/>
          <a:ext cx="4298315" cy="56261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effectLst/>
              <a:latin typeface="Century Gothic" panose="020B0502020202020204" pitchFamily="34" charset="0"/>
            </a:rPr>
            <a:t>Histórico de matriculados nos Programas de Pós-Graduação - </a:t>
          </a:r>
          <a:r>
            <a:rPr lang="pt-BR" sz="1200" b="1" i="1">
              <a:effectLst/>
              <a:latin typeface="Century Gothic" panose="020B0502020202020204" pitchFamily="34" charset="0"/>
            </a:rPr>
            <a:t>Stricto Sensu</a:t>
          </a:r>
        </a:p>
      </xdr:txBody>
    </xdr:sp>
    <xdr:clientData/>
  </xdr:twoCellAnchor>
  <xdr:twoCellAnchor>
    <xdr:from>
      <xdr:col>9</xdr:col>
      <xdr:colOff>5</xdr:colOff>
      <xdr:row>20</xdr:row>
      <xdr:rowOff>71723</xdr:rowOff>
    </xdr:from>
    <xdr:to>
      <xdr:col>15</xdr:col>
      <xdr:colOff>598399</xdr:colOff>
      <xdr:row>23</xdr:row>
      <xdr:rowOff>56041</xdr:rowOff>
    </xdr:to>
    <xdr:sp macro="" textlink="">
      <xdr:nvSpPr>
        <xdr:cNvPr id="45" name="Fluxograma: Processo alternativo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486400" y="3881120"/>
          <a:ext cx="4255770" cy="55626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titulados nos Programas de Pós-Graduação -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600" b="1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533397</xdr:colOff>
      <xdr:row>52</xdr:row>
      <xdr:rowOff>179306</xdr:rowOff>
    </xdr:from>
    <xdr:to>
      <xdr:col>7</xdr:col>
      <xdr:colOff>567015</xdr:colOff>
      <xdr:row>55</xdr:row>
      <xdr:rowOff>123276</xdr:rowOff>
    </xdr:to>
    <xdr:sp macro="" textlink="">
      <xdr:nvSpPr>
        <xdr:cNvPr id="46" name="Fluxograma: Processo alternativo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32765" y="10085070"/>
          <a:ext cx="4300855" cy="515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2016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571501</xdr:colOff>
      <xdr:row>38</xdr:row>
      <xdr:rowOff>123273</xdr:rowOff>
    </xdr:from>
    <xdr:to>
      <xdr:col>8</xdr:col>
      <xdr:colOff>1</xdr:colOff>
      <xdr:row>41</xdr:row>
      <xdr:rowOff>78448</xdr:rowOff>
    </xdr:to>
    <xdr:sp macro="" textlink="">
      <xdr:nvSpPr>
        <xdr:cNvPr id="47" name="Fluxograma: Processo alternativo 2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71500" y="7362190"/>
          <a:ext cx="4305300" cy="5264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Número de docentes que atuaram nas Pós-Graduação 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em 2019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600642</xdr:colOff>
      <xdr:row>27</xdr:row>
      <xdr:rowOff>168098</xdr:rowOff>
    </xdr:from>
    <xdr:to>
      <xdr:col>16</xdr:col>
      <xdr:colOff>29143</xdr:colOff>
      <xdr:row>30</xdr:row>
      <xdr:rowOff>100863</xdr:rowOff>
    </xdr:to>
    <xdr:sp macro="" textlink="">
      <xdr:nvSpPr>
        <xdr:cNvPr id="48" name="Fluxograma: Processo alternativo 2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476875" y="5311140"/>
          <a:ext cx="4305300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dos dados de cursos especialização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549090</xdr:colOff>
      <xdr:row>35</xdr:row>
      <xdr:rowOff>7</xdr:rowOff>
    </xdr:from>
    <xdr:to>
      <xdr:col>8</xdr:col>
      <xdr:colOff>1</xdr:colOff>
      <xdr:row>37</xdr:row>
      <xdr:rowOff>145684</xdr:rowOff>
    </xdr:to>
    <xdr:sp macro="" textlink="">
      <xdr:nvSpPr>
        <xdr:cNvPr id="49" name="Fluxograma: Processo alternativo 2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48640" y="6667500"/>
          <a:ext cx="4328160" cy="52641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Bolsas CAPES concedidas aos alunos dos Programas de Pós-Graduação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555820</xdr:colOff>
      <xdr:row>45</xdr:row>
      <xdr:rowOff>134484</xdr:rowOff>
    </xdr:from>
    <xdr:to>
      <xdr:col>7</xdr:col>
      <xdr:colOff>589438</xdr:colOff>
      <xdr:row>48</xdr:row>
      <xdr:rowOff>33630</xdr:rowOff>
    </xdr:to>
    <xdr:sp macro="" textlink="">
      <xdr:nvSpPr>
        <xdr:cNvPr id="50" name="Fluxograma: Processo alternativo 2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55625" y="8706485"/>
          <a:ext cx="4300855" cy="47053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afastamento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de servidores para capacitação (mestrado e/ou doutorado)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589437</xdr:colOff>
      <xdr:row>38</xdr:row>
      <xdr:rowOff>118789</xdr:rowOff>
    </xdr:from>
    <xdr:to>
      <xdr:col>16</xdr:col>
      <xdr:colOff>17938</xdr:colOff>
      <xdr:row>41</xdr:row>
      <xdr:rowOff>67242</xdr:rowOff>
    </xdr:to>
    <xdr:sp macro="" textlink="">
      <xdr:nvSpPr>
        <xdr:cNvPr id="51" name="Fluxograma: Processo alternativo 2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466080" y="7357745"/>
          <a:ext cx="4305300" cy="5194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Grupos de Pesquisa e Bolsa produtividade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549089</xdr:colOff>
      <xdr:row>42</xdr:row>
      <xdr:rowOff>67243</xdr:rowOff>
    </xdr:from>
    <xdr:to>
      <xdr:col>8</xdr:col>
      <xdr:colOff>2</xdr:colOff>
      <xdr:row>44</xdr:row>
      <xdr:rowOff>138960</xdr:rowOff>
    </xdr:to>
    <xdr:sp macro="" textlink="">
      <xdr:nvSpPr>
        <xdr:cNvPr id="52" name="Fluxograma: Processo alternativo 2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48640" y="8067675"/>
          <a:ext cx="4328160" cy="45275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Projetos de Pesquisa</a:t>
          </a:r>
        </a:p>
      </xdr:txBody>
    </xdr:sp>
    <xdr:clientData/>
  </xdr:twoCellAnchor>
  <xdr:twoCellAnchor>
    <xdr:from>
      <xdr:col>8</xdr:col>
      <xdr:colOff>571512</xdr:colOff>
      <xdr:row>49</xdr:row>
      <xdr:rowOff>44827</xdr:rowOff>
    </xdr:from>
    <xdr:to>
      <xdr:col>16</xdr:col>
      <xdr:colOff>22425</xdr:colOff>
      <xdr:row>51</xdr:row>
      <xdr:rowOff>183780</xdr:rowOff>
    </xdr:to>
    <xdr:sp macro="" textlink="">
      <xdr:nvSpPr>
        <xdr:cNvPr id="53" name="Fluxograma: Processo alternativo 2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448300" y="9378950"/>
          <a:ext cx="4327525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2017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533401</xdr:colOff>
      <xdr:row>56</xdr:row>
      <xdr:rowOff>67240</xdr:rowOff>
    </xdr:from>
    <xdr:to>
      <xdr:col>7</xdr:col>
      <xdr:colOff>567019</xdr:colOff>
      <xdr:row>59</xdr:row>
      <xdr:rowOff>11210</xdr:rowOff>
    </xdr:to>
    <xdr:sp macro="" textlink="">
      <xdr:nvSpPr>
        <xdr:cNvPr id="54" name="Fluxograma: Processo alternativo 3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33400" y="10734675"/>
          <a:ext cx="4300220" cy="51562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2014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571510</xdr:colOff>
      <xdr:row>52</xdr:row>
      <xdr:rowOff>156886</xdr:rowOff>
    </xdr:from>
    <xdr:to>
      <xdr:col>16</xdr:col>
      <xdr:colOff>22423</xdr:colOff>
      <xdr:row>55</xdr:row>
      <xdr:rowOff>105339</xdr:rowOff>
    </xdr:to>
    <xdr:sp macro="" textlink="">
      <xdr:nvSpPr>
        <xdr:cNvPr id="55" name="Fluxograma: Processo alternativo 3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448300" y="10062845"/>
          <a:ext cx="4327525" cy="51943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2015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571501</xdr:colOff>
      <xdr:row>16</xdr:row>
      <xdr:rowOff>100855</xdr:rowOff>
    </xdr:from>
    <xdr:to>
      <xdr:col>7</xdr:col>
      <xdr:colOff>602876</xdr:colOff>
      <xdr:row>19</xdr:row>
      <xdr:rowOff>91897</xdr:rowOff>
    </xdr:to>
    <xdr:sp macro="" textlink="">
      <xdr:nvSpPr>
        <xdr:cNvPr id="56" name="Fluxograma: Processo alternativo 1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71500" y="3148330"/>
          <a:ext cx="4298315" cy="56261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vagas ofertadas nos Programas de Pós-Graduação - </a:t>
          </a:r>
          <a:r>
            <a:rPr lang="pt-BR" sz="1200" b="1" i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endParaRPr lang="pt-BR" sz="1200" i="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593918</xdr:colOff>
      <xdr:row>16</xdr:row>
      <xdr:rowOff>107579</xdr:rowOff>
    </xdr:from>
    <xdr:to>
      <xdr:col>15</xdr:col>
      <xdr:colOff>587194</xdr:colOff>
      <xdr:row>19</xdr:row>
      <xdr:rowOff>91897</xdr:rowOff>
    </xdr:to>
    <xdr:sp macro="" textlink="">
      <xdr:nvSpPr>
        <xdr:cNvPr id="57" name="Fluxograma: Processo alternativo 1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70525" y="3155315"/>
          <a:ext cx="4260215" cy="55562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número de alunos ingressantes nos Programas de Pós-Graduação -</a:t>
          </a:r>
          <a:r>
            <a:rPr lang="pt-BR" sz="1200" b="1" i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Stricto Sensu</a:t>
          </a: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567017</xdr:colOff>
      <xdr:row>31</xdr:row>
      <xdr:rowOff>96386</xdr:rowOff>
    </xdr:from>
    <xdr:to>
      <xdr:col>7</xdr:col>
      <xdr:colOff>600634</xdr:colOff>
      <xdr:row>34</xdr:row>
      <xdr:rowOff>29152</xdr:rowOff>
    </xdr:to>
    <xdr:sp macro="" textlink="">
      <xdr:nvSpPr>
        <xdr:cNvPr id="58" name="Fluxograma: Processo alternativo 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66420" y="6001385"/>
          <a:ext cx="4300855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effectLst/>
              <a:latin typeface="Century Gothic" panose="020B0502020202020204" pitchFamily="34" charset="0"/>
            </a:rPr>
            <a:t>Histórico dos dados de Residência Médica</a:t>
          </a:r>
        </a:p>
      </xdr:txBody>
    </xdr:sp>
    <xdr:clientData/>
  </xdr:twoCellAnchor>
  <xdr:twoCellAnchor>
    <xdr:from>
      <xdr:col>9</xdr:col>
      <xdr:colOff>2246</xdr:colOff>
      <xdr:row>31</xdr:row>
      <xdr:rowOff>96386</xdr:rowOff>
    </xdr:from>
    <xdr:to>
      <xdr:col>16</xdr:col>
      <xdr:colOff>35865</xdr:colOff>
      <xdr:row>34</xdr:row>
      <xdr:rowOff>29151</xdr:rowOff>
    </xdr:to>
    <xdr:sp macro="" textlink="">
      <xdr:nvSpPr>
        <xdr:cNvPr id="59" name="Fluxograma: Processo alternativo 2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88305" y="6001385"/>
          <a:ext cx="4300855" cy="5041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Histórico de  Monografias/Artigos Científicos,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Dissertações e Teses defendidas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582715</xdr:colOff>
      <xdr:row>56</xdr:row>
      <xdr:rowOff>56023</xdr:rowOff>
    </xdr:from>
    <xdr:to>
      <xdr:col>16</xdr:col>
      <xdr:colOff>33628</xdr:colOff>
      <xdr:row>59</xdr:row>
      <xdr:rowOff>4476</xdr:rowOff>
    </xdr:to>
    <xdr:sp macro="" textlink="">
      <xdr:nvSpPr>
        <xdr:cNvPr id="61" name="Fluxograma: Processo alternativo 3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459095" y="10723880"/>
          <a:ext cx="4327525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2013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515467</xdr:colOff>
      <xdr:row>49</xdr:row>
      <xdr:rowOff>44823</xdr:rowOff>
    </xdr:from>
    <xdr:to>
      <xdr:col>7</xdr:col>
      <xdr:colOff>571497</xdr:colOff>
      <xdr:row>51</xdr:row>
      <xdr:rowOff>183776</xdr:rowOff>
    </xdr:to>
    <xdr:sp macro="" textlink="">
      <xdr:nvSpPr>
        <xdr:cNvPr id="32" name="Fluxograma: Processo alternativo 2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14985" y="9378950"/>
          <a:ext cx="4323080" cy="5200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2018</a:t>
          </a:r>
          <a:endParaRPr lang="pt-BR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8</xdr:col>
      <xdr:colOff>560294</xdr:colOff>
      <xdr:row>42</xdr:row>
      <xdr:rowOff>67239</xdr:rowOff>
    </xdr:from>
    <xdr:to>
      <xdr:col>16</xdr:col>
      <xdr:colOff>11207</xdr:colOff>
      <xdr:row>44</xdr:row>
      <xdr:rowOff>138956</xdr:rowOff>
    </xdr:to>
    <xdr:sp macro="" textlink="">
      <xdr:nvSpPr>
        <xdr:cNvPr id="33" name="Fluxograma: Processo alternativo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436870" y="8067675"/>
          <a:ext cx="4327525" cy="45275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Apoio Financeiro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aos Projetos de Pesquisa</a:t>
          </a:r>
          <a:endParaRPr lang="pt-BR" sz="1200" b="1">
            <a:solidFill>
              <a:schemeClr val="lt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571501</xdr:colOff>
      <xdr:row>45</xdr:row>
      <xdr:rowOff>168086</xdr:rowOff>
    </xdr:from>
    <xdr:to>
      <xdr:col>16</xdr:col>
      <xdr:colOff>2</xdr:colOff>
      <xdr:row>48</xdr:row>
      <xdr:rowOff>67232</xdr:rowOff>
    </xdr:to>
    <xdr:sp macro="" textlink="">
      <xdr:nvSpPr>
        <xdr:cNvPr id="34" name="Fluxograma: Processo alternativo 2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448300" y="8740140"/>
          <a:ext cx="4305300" cy="47053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Dados da Pós-Graduação </a:t>
          </a:r>
          <a:r>
            <a:rPr lang="pt-BR" sz="1200" b="1" i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Stricto Sensu </a:t>
          </a:r>
          <a:r>
            <a:rPr lang="pt-BR" sz="1200" b="1" baseline="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em 2019</a:t>
          </a:r>
          <a:endParaRPr lang="pt-BR" sz="1200">
            <a:effectLst/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190501</xdr:colOff>
      <xdr:row>12</xdr:row>
      <xdr:rowOff>33618</xdr:rowOff>
    </xdr:from>
    <xdr:to>
      <xdr:col>10</xdr:col>
      <xdr:colOff>1104341</xdr:colOff>
      <xdr:row>26</xdr:row>
      <xdr:rowOff>52294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134471</xdr:colOff>
      <xdr:row>28</xdr:row>
      <xdr:rowOff>67235</xdr:rowOff>
    </xdr:from>
    <xdr:to>
      <xdr:col>5</xdr:col>
      <xdr:colOff>1109383</xdr:colOff>
      <xdr:row>42</xdr:row>
      <xdr:rowOff>85912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12820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112060</xdr:colOff>
      <xdr:row>0</xdr:row>
      <xdr:rowOff>123266</xdr:rowOff>
    </xdr:from>
    <xdr:to>
      <xdr:col>9</xdr:col>
      <xdr:colOff>571501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pSpPr/>
      </xdr:nvGrpSpPr>
      <xdr:grpSpPr>
        <a:xfrm>
          <a:off x="112060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oneCellAnchor>
    <xdr:from>
      <xdr:col>42</xdr:col>
      <xdr:colOff>100852</xdr:colOff>
      <xdr:row>2</xdr:row>
      <xdr:rowOff>179291</xdr:rowOff>
    </xdr:from>
    <xdr:ext cx="1748118" cy="403411"/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39924355" y="560070"/>
          <a:ext cx="17481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403423</xdr:colOff>
      <xdr:row>2</xdr:row>
      <xdr:rowOff>183775</xdr:rowOff>
    </xdr:from>
    <xdr:to>
      <xdr:col>18</xdr:col>
      <xdr:colOff>560306</xdr:colOff>
      <xdr:row>5</xdr:row>
      <xdr:rowOff>15686</xdr:rowOff>
    </xdr:to>
    <xdr:sp macro="" textlink="">
      <xdr:nvSpPr>
        <xdr:cNvPr id="9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166338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16</xdr:col>
      <xdr:colOff>638745</xdr:colOff>
      <xdr:row>1</xdr:row>
      <xdr:rowOff>11204</xdr:rowOff>
    </xdr:from>
    <xdr:to>
      <xdr:col>18</xdr:col>
      <xdr:colOff>487510</xdr:colOff>
      <xdr:row>3</xdr:row>
      <xdr:rowOff>33615</xdr:rowOff>
    </xdr:to>
    <xdr:sp macro="" textlink="">
      <xdr:nvSpPr>
        <xdr:cNvPr id="10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168687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403423</xdr:colOff>
      <xdr:row>2</xdr:row>
      <xdr:rowOff>183775</xdr:rowOff>
    </xdr:from>
    <xdr:to>
      <xdr:col>18</xdr:col>
      <xdr:colOff>560306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166338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16</xdr:col>
      <xdr:colOff>638745</xdr:colOff>
      <xdr:row>1</xdr:row>
      <xdr:rowOff>11204</xdr:rowOff>
    </xdr:from>
    <xdr:to>
      <xdr:col>18</xdr:col>
      <xdr:colOff>487510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168687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89644</xdr:colOff>
      <xdr:row>2</xdr:row>
      <xdr:rowOff>179290</xdr:rowOff>
    </xdr:from>
    <xdr:to>
      <xdr:col>11</xdr:col>
      <xdr:colOff>0</xdr:colOff>
      <xdr:row>5</xdr:row>
      <xdr:rowOff>11201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3615035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6</xdr:col>
      <xdr:colOff>1893794</xdr:colOff>
      <xdr:row>10</xdr:row>
      <xdr:rowOff>22412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67236" y="123266"/>
          <a:ext cx="10145058" cy="1804146"/>
          <a:chOff x="67236" y="123266"/>
          <a:chExt cx="10141323" cy="1804146"/>
        </a:xfrm>
      </xdr:grpSpPr>
      <xdr:sp macro="" textlink="">
        <xdr:nvSpPr>
          <xdr:cNvPr id="13" name="Retângul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14" name="Fluxograma: Dados Armazenados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5" name="Fluxograma: Dados Armazenados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403423</xdr:colOff>
      <xdr:row>2</xdr:row>
      <xdr:rowOff>183775</xdr:rowOff>
    </xdr:from>
    <xdr:to>
      <xdr:col>18</xdr:col>
      <xdr:colOff>560306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166338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16</xdr:col>
      <xdr:colOff>638745</xdr:colOff>
      <xdr:row>1</xdr:row>
      <xdr:rowOff>11204</xdr:rowOff>
    </xdr:from>
    <xdr:to>
      <xdr:col>18</xdr:col>
      <xdr:colOff>487510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/>
      </xdr:nvSpPr>
      <xdr:spPr>
        <a:xfrm>
          <a:off x="168687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15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1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638735</xdr:colOff>
      <xdr:row>3</xdr:row>
      <xdr:rowOff>4481</xdr:rowOff>
    </xdr:from>
    <xdr:to>
      <xdr:col>18</xdr:col>
      <xdr:colOff>560306</xdr:colOff>
      <xdr:row>5</xdr:row>
      <xdr:rowOff>26892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/>
      </xdr:nvSpPr>
      <xdr:spPr>
        <a:xfrm>
          <a:off x="16868775" y="575945"/>
          <a:ext cx="15125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16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05/06/2020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403423</xdr:colOff>
      <xdr:row>2</xdr:row>
      <xdr:rowOff>183775</xdr:rowOff>
    </xdr:from>
    <xdr:to>
      <xdr:col>18</xdr:col>
      <xdr:colOff>560306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/>
      </xdr:nvSpPr>
      <xdr:spPr>
        <a:xfrm>
          <a:off x="16633825" y="564515"/>
          <a:ext cx="174752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16</xdr:col>
      <xdr:colOff>638745</xdr:colOff>
      <xdr:row>1</xdr:row>
      <xdr:rowOff>11204</xdr:rowOff>
    </xdr:from>
    <xdr:to>
      <xdr:col>18</xdr:col>
      <xdr:colOff>487510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/>
      </xdr:nvSpPr>
      <xdr:spPr>
        <a:xfrm>
          <a:off x="16868775" y="201295"/>
          <a:ext cx="14395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7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7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05/06/2020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605117</xdr:colOff>
      <xdr:row>2</xdr:row>
      <xdr:rowOff>190496</xdr:rowOff>
    </xdr:from>
    <xdr:to>
      <xdr:col>13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111296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705971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8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8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8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8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8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9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9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9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593915</xdr:colOff>
      <xdr:row>2</xdr:row>
      <xdr:rowOff>183777</xdr:rowOff>
    </xdr:from>
    <xdr:to>
      <xdr:col>12</xdr:col>
      <xdr:colOff>560298</xdr:colOff>
      <xdr:row>5</xdr:row>
      <xdr:rowOff>15688</xdr:rowOff>
    </xdr:to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SpPr/>
      </xdr:nvSpPr>
      <xdr:spPr>
        <a:xfrm>
          <a:off x="11356975" y="564515"/>
          <a:ext cx="17570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10</xdr:col>
      <xdr:colOff>829237</xdr:colOff>
      <xdr:row>1</xdr:row>
      <xdr:rowOff>11206</xdr:rowOff>
    </xdr:from>
    <xdr:to>
      <xdr:col>12</xdr:col>
      <xdr:colOff>487502</xdr:colOff>
      <xdr:row>3</xdr:row>
      <xdr:rowOff>33617</xdr:rowOff>
    </xdr:to>
    <xdr:sp macro="" textlink="">
      <xdr:nvSpPr>
        <xdr:cNvPr id="9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/>
      </xdr:nvSpPr>
      <xdr:spPr>
        <a:xfrm>
          <a:off x="11591925" y="201295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A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A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A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A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12</xdr:row>
      <xdr:rowOff>134472</xdr:rowOff>
    </xdr:from>
    <xdr:to>
      <xdr:col>5</xdr:col>
      <xdr:colOff>1277471</xdr:colOff>
      <xdr:row>26</xdr:row>
      <xdr:rowOff>67236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168088</xdr:colOff>
      <xdr:row>12</xdr:row>
      <xdr:rowOff>112058</xdr:rowOff>
    </xdr:from>
    <xdr:to>
      <xdr:col>10</xdr:col>
      <xdr:colOff>1221441</xdr:colOff>
      <xdr:row>25</xdr:row>
      <xdr:rowOff>201704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44823</xdr:colOff>
      <xdr:row>28</xdr:row>
      <xdr:rowOff>44823</xdr:rowOff>
    </xdr:from>
    <xdr:to>
      <xdr:col>5</xdr:col>
      <xdr:colOff>1322294</xdr:colOff>
      <xdr:row>41</xdr:row>
      <xdr:rowOff>268941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201706</xdr:colOff>
      <xdr:row>28</xdr:row>
      <xdr:rowOff>134470</xdr:rowOff>
    </xdr:from>
    <xdr:to>
      <xdr:col>10</xdr:col>
      <xdr:colOff>1255059</xdr:colOff>
      <xdr:row>41</xdr:row>
      <xdr:rowOff>224117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156884</xdr:colOff>
      <xdr:row>44</xdr:row>
      <xdr:rowOff>44822</xdr:rowOff>
    </xdr:from>
    <xdr:to>
      <xdr:col>5</xdr:col>
      <xdr:colOff>1299884</xdr:colOff>
      <xdr:row>57</xdr:row>
      <xdr:rowOff>268940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224117</xdr:colOff>
      <xdr:row>44</xdr:row>
      <xdr:rowOff>44823</xdr:rowOff>
    </xdr:from>
    <xdr:to>
      <xdr:col>10</xdr:col>
      <xdr:colOff>1019735</xdr:colOff>
      <xdr:row>57</xdr:row>
      <xdr:rowOff>268941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134471</xdr:colOff>
      <xdr:row>60</xdr:row>
      <xdr:rowOff>100853</xdr:rowOff>
    </xdr:from>
    <xdr:to>
      <xdr:col>5</xdr:col>
      <xdr:colOff>930089</xdr:colOff>
      <xdr:row>74</xdr:row>
      <xdr:rowOff>33619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235323</xdr:colOff>
      <xdr:row>60</xdr:row>
      <xdr:rowOff>145677</xdr:rowOff>
    </xdr:from>
    <xdr:to>
      <xdr:col>10</xdr:col>
      <xdr:colOff>1030941</xdr:colOff>
      <xdr:row>74</xdr:row>
      <xdr:rowOff>78443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33618</xdr:colOff>
      <xdr:row>76</xdr:row>
      <xdr:rowOff>100853</xdr:rowOff>
    </xdr:from>
    <xdr:to>
      <xdr:col>5</xdr:col>
      <xdr:colOff>1120588</xdr:colOff>
      <xdr:row>90</xdr:row>
      <xdr:rowOff>33618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33618</xdr:colOff>
      <xdr:row>76</xdr:row>
      <xdr:rowOff>67235</xdr:rowOff>
    </xdr:from>
    <xdr:to>
      <xdr:col>10</xdr:col>
      <xdr:colOff>1120588</xdr:colOff>
      <xdr:row>90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123264</xdr:colOff>
      <xdr:row>92</xdr:row>
      <xdr:rowOff>67235</xdr:rowOff>
    </xdr:from>
    <xdr:to>
      <xdr:col>5</xdr:col>
      <xdr:colOff>1210234</xdr:colOff>
      <xdr:row>106</xdr:row>
      <xdr:rowOff>1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100852</xdr:colOff>
      <xdr:row>92</xdr:row>
      <xdr:rowOff>33618</xdr:rowOff>
    </xdr:from>
    <xdr:to>
      <xdr:col>10</xdr:col>
      <xdr:colOff>1086969</xdr:colOff>
      <xdr:row>105</xdr:row>
      <xdr:rowOff>224119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11204</xdr:colOff>
      <xdr:row>108</xdr:row>
      <xdr:rowOff>78441</xdr:rowOff>
    </xdr:from>
    <xdr:to>
      <xdr:col>5</xdr:col>
      <xdr:colOff>1154205</xdr:colOff>
      <xdr:row>122</xdr:row>
      <xdr:rowOff>11207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11204</xdr:colOff>
      <xdr:row>108</xdr:row>
      <xdr:rowOff>78441</xdr:rowOff>
    </xdr:from>
    <xdr:to>
      <xdr:col>11</xdr:col>
      <xdr:colOff>1154205</xdr:colOff>
      <xdr:row>122</xdr:row>
      <xdr:rowOff>11207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11204</xdr:colOff>
      <xdr:row>124</xdr:row>
      <xdr:rowOff>78441</xdr:rowOff>
    </xdr:from>
    <xdr:to>
      <xdr:col>5</xdr:col>
      <xdr:colOff>1154205</xdr:colOff>
      <xdr:row>138</xdr:row>
      <xdr:rowOff>11207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10939145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896471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B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B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B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B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16</xdr:col>
      <xdr:colOff>426944</xdr:colOff>
      <xdr:row>10</xdr:row>
      <xdr:rowOff>22412</xdr:rowOff>
    </xdr:to>
    <xdr:grpSp>
      <xdr:nvGrpSpPr>
        <xdr:cNvPr id="9" name="Grupo 16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GrpSpPr/>
      </xdr:nvGrpSpPr>
      <xdr:grpSpPr>
        <a:xfrm>
          <a:off x="67236" y="123266"/>
          <a:ext cx="16350502" cy="1804146"/>
          <a:chOff x="67236" y="123266"/>
          <a:chExt cx="10141323" cy="1804146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id="{00000000-0008-0000-1C00-00000A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11" name="Fluxograma: Dados armazenados 13">
            <a:extLst>
              <a:ext uri="{FF2B5EF4-FFF2-40B4-BE49-F238E27FC236}">
                <a16:creationId xmlns:a16="http://schemas.microsoft.com/office/drawing/2014/main" id="{00000000-0008-0000-1C00-00000B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4">
            <a:extLst>
              <a:ext uri="{FF2B5EF4-FFF2-40B4-BE49-F238E27FC236}">
                <a16:creationId xmlns:a16="http://schemas.microsoft.com/office/drawing/2014/main" id="{00000000-0008-0000-1C00-00000C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00000000-0008-0000-1C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280147</xdr:colOff>
      <xdr:row>2</xdr:row>
      <xdr:rowOff>183775</xdr:rowOff>
    </xdr:from>
    <xdr:to>
      <xdr:col>20</xdr:col>
      <xdr:colOff>200025</xdr:colOff>
      <xdr:row>5</xdr:row>
      <xdr:rowOff>15686</xdr:rowOff>
    </xdr:to>
    <xdr:sp macro="" textlink="">
      <xdr:nvSpPr>
        <xdr:cNvPr id="14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/>
      </xdr:nvSpPr>
      <xdr:spPr>
        <a:xfrm>
          <a:off x="17063085" y="564515"/>
          <a:ext cx="174879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17</xdr:col>
      <xdr:colOff>588265</xdr:colOff>
      <xdr:row>1</xdr:row>
      <xdr:rowOff>11204</xdr:rowOff>
    </xdr:from>
    <xdr:to>
      <xdr:col>20</xdr:col>
      <xdr:colOff>200025</xdr:colOff>
      <xdr:row>3</xdr:row>
      <xdr:rowOff>33615</xdr:rowOff>
    </xdr:to>
    <xdr:sp macro="" textlink="">
      <xdr:nvSpPr>
        <xdr:cNvPr id="15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/>
      </xdr:nvSpPr>
      <xdr:spPr>
        <a:xfrm>
          <a:off x="17371060" y="201295"/>
          <a:ext cx="144081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661152</xdr:colOff>
      <xdr:row>2</xdr:row>
      <xdr:rowOff>179290</xdr:rowOff>
    </xdr:from>
    <xdr:to>
      <xdr:col>19</xdr:col>
      <xdr:colOff>0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891635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347383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896474</xdr:colOff>
      <xdr:row>1</xdr:row>
      <xdr:rowOff>6719</xdr:rowOff>
    </xdr:from>
    <xdr:to>
      <xdr:col>18</xdr:col>
      <xdr:colOff>554739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7126585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D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D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D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D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168087</xdr:colOff>
      <xdr:row>28</xdr:row>
      <xdr:rowOff>44824</xdr:rowOff>
    </xdr:from>
    <xdr:to>
      <xdr:col>5</xdr:col>
      <xdr:colOff>1142999</xdr:colOff>
      <xdr:row>42</xdr:row>
      <xdr:rowOff>130737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168088</xdr:colOff>
      <xdr:row>28</xdr:row>
      <xdr:rowOff>11207</xdr:rowOff>
    </xdr:from>
    <xdr:to>
      <xdr:col>10</xdr:col>
      <xdr:colOff>1210235</xdr:colOff>
      <xdr:row>42</xdr:row>
      <xdr:rowOff>89648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100854</xdr:colOff>
      <xdr:row>60</xdr:row>
      <xdr:rowOff>0</xdr:rowOff>
    </xdr:from>
    <xdr:to>
      <xdr:col>5</xdr:col>
      <xdr:colOff>1266266</xdr:colOff>
      <xdr:row>74</xdr:row>
      <xdr:rowOff>56030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89647</xdr:colOff>
      <xdr:row>44</xdr:row>
      <xdr:rowOff>123265</xdr:rowOff>
    </xdr:from>
    <xdr:to>
      <xdr:col>10</xdr:col>
      <xdr:colOff>1030941</xdr:colOff>
      <xdr:row>58</xdr:row>
      <xdr:rowOff>112058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605117</xdr:colOff>
      <xdr:row>2</xdr:row>
      <xdr:rowOff>190496</xdr:rowOff>
    </xdr:from>
    <xdr:to>
      <xdr:col>11</xdr:col>
      <xdr:colOff>0</xdr:colOff>
      <xdr:row>5</xdr:row>
      <xdr:rowOff>22407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11177270" y="570865"/>
          <a:ext cx="175768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672353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1E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1E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1E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05/06/2020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1E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33618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1F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1F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1F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01/06/2020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1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11</xdr:colOff>
      <xdr:row>2</xdr:row>
      <xdr:rowOff>183775</xdr:rowOff>
    </xdr:from>
    <xdr:to>
      <xdr:col>19</xdr:col>
      <xdr:colOff>44835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/>
      </xdr:nvSpPr>
      <xdr:spPr>
        <a:xfrm>
          <a:off x="15230475" y="564515"/>
          <a:ext cx="173990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17</xdr:col>
      <xdr:colOff>235333</xdr:colOff>
      <xdr:row>1</xdr:row>
      <xdr:rowOff>11204</xdr:rowOff>
    </xdr:from>
    <xdr:to>
      <xdr:col>18</xdr:col>
      <xdr:colOff>823686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/>
      </xdr:nvSpPr>
      <xdr:spPr>
        <a:xfrm>
          <a:off x="15465425" y="201295"/>
          <a:ext cx="14363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20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20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20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01/06/2020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2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168088</xdr:colOff>
      <xdr:row>28</xdr:row>
      <xdr:rowOff>11207</xdr:rowOff>
    </xdr:from>
    <xdr:to>
      <xdr:col>10</xdr:col>
      <xdr:colOff>1210235</xdr:colOff>
      <xdr:row>42</xdr:row>
      <xdr:rowOff>89648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22412</xdr:colOff>
      <xdr:row>12</xdr:row>
      <xdr:rowOff>56030</xdr:rowOff>
    </xdr:from>
    <xdr:to>
      <xdr:col>5</xdr:col>
      <xdr:colOff>1176618</xdr:colOff>
      <xdr:row>26</xdr:row>
      <xdr:rowOff>44823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123264</xdr:colOff>
      <xdr:row>12</xdr:row>
      <xdr:rowOff>78442</xdr:rowOff>
    </xdr:from>
    <xdr:to>
      <xdr:col>10</xdr:col>
      <xdr:colOff>1255059</xdr:colOff>
      <xdr:row>26</xdr:row>
      <xdr:rowOff>56029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33617</xdr:colOff>
      <xdr:row>28</xdr:row>
      <xdr:rowOff>78442</xdr:rowOff>
    </xdr:from>
    <xdr:to>
      <xdr:col>5</xdr:col>
      <xdr:colOff>1187823</xdr:colOff>
      <xdr:row>42</xdr:row>
      <xdr:rowOff>67236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168087</xdr:colOff>
      <xdr:row>44</xdr:row>
      <xdr:rowOff>56030</xdr:rowOff>
    </xdr:from>
    <xdr:to>
      <xdr:col>5</xdr:col>
      <xdr:colOff>1266264</xdr:colOff>
      <xdr:row>58</xdr:row>
      <xdr:rowOff>44823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123264</xdr:colOff>
      <xdr:row>44</xdr:row>
      <xdr:rowOff>0</xdr:rowOff>
    </xdr:from>
    <xdr:to>
      <xdr:col>10</xdr:col>
      <xdr:colOff>1277471</xdr:colOff>
      <xdr:row>57</xdr:row>
      <xdr:rowOff>280146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5</xdr:col>
      <xdr:colOff>1154206</xdr:colOff>
      <xdr:row>73</xdr:row>
      <xdr:rowOff>280147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2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67236</xdr:colOff>
      <xdr:row>60</xdr:row>
      <xdr:rowOff>56029</xdr:rowOff>
    </xdr:from>
    <xdr:to>
      <xdr:col>10</xdr:col>
      <xdr:colOff>1221442</xdr:colOff>
      <xdr:row>74</xdr:row>
      <xdr:rowOff>44823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2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9</xdr:col>
      <xdr:colOff>324971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21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21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21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28/04/2020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2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705985</xdr:colOff>
      <xdr:row>2</xdr:row>
      <xdr:rowOff>183775</xdr:rowOff>
    </xdr:from>
    <xdr:to>
      <xdr:col>16</xdr:col>
      <xdr:colOff>549103</xdr:colOff>
      <xdr:row>5</xdr:row>
      <xdr:rowOff>15686</xdr:rowOff>
    </xdr:to>
    <xdr:sp macro="" textlink="">
      <xdr:nvSpPr>
        <xdr:cNvPr id="7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100-000007000000}"/>
            </a:ext>
          </a:extLst>
        </xdr:cNvPr>
        <xdr:cNvSpPr/>
      </xdr:nvSpPr>
      <xdr:spPr>
        <a:xfrm>
          <a:off x="15793085" y="564515"/>
          <a:ext cx="173863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1030955</xdr:colOff>
      <xdr:row>1</xdr:row>
      <xdr:rowOff>11204</xdr:rowOff>
    </xdr:from>
    <xdr:to>
      <xdr:col>16</xdr:col>
      <xdr:colOff>565955</xdr:colOff>
      <xdr:row>3</xdr:row>
      <xdr:rowOff>33615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8000000}"/>
            </a:ext>
          </a:extLst>
        </xdr:cNvPr>
        <xdr:cNvSpPr/>
      </xdr:nvSpPr>
      <xdr:spPr>
        <a:xfrm>
          <a:off x="16118205" y="201295"/>
          <a:ext cx="14306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22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22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22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28/04/2020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2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67235</xdr:rowOff>
    </xdr:from>
    <xdr:to>
      <xdr:col>5</xdr:col>
      <xdr:colOff>1210235</xdr:colOff>
      <xdr:row>26</xdr:row>
      <xdr:rowOff>56028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2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336175</xdr:colOff>
      <xdr:row>12</xdr:row>
      <xdr:rowOff>78441</xdr:rowOff>
    </xdr:from>
    <xdr:to>
      <xdr:col>10</xdr:col>
      <xdr:colOff>1221440</xdr:colOff>
      <xdr:row>26</xdr:row>
      <xdr:rowOff>156881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2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2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1299883</xdr:colOff>
      <xdr:row>41</xdr:row>
      <xdr:rowOff>268941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2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8</xdr:col>
      <xdr:colOff>918883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23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23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23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08/08/2020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2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15</xdr:col>
      <xdr:colOff>571504</xdr:colOff>
      <xdr:row>2</xdr:row>
      <xdr:rowOff>183777</xdr:rowOff>
    </xdr:from>
    <xdr:to>
      <xdr:col>17</xdr:col>
      <xdr:colOff>537887</xdr:colOff>
      <xdr:row>5</xdr:row>
      <xdr:rowOff>15688</xdr:rowOff>
    </xdr:to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300-000008000000}"/>
            </a:ext>
          </a:extLst>
        </xdr:cNvPr>
        <xdr:cNvSpPr/>
      </xdr:nvSpPr>
      <xdr:spPr>
        <a:xfrm>
          <a:off x="17173575" y="564515"/>
          <a:ext cx="17570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15</xdr:col>
      <xdr:colOff>806826</xdr:colOff>
      <xdr:row>1</xdr:row>
      <xdr:rowOff>11206</xdr:rowOff>
    </xdr:from>
    <xdr:to>
      <xdr:col>17</xdr:col>
      <xdr:colOff>465091</xdr:colOff>
      <xdr:row>3</xdr:row>
      <xdr:rowOff>33617</xdr:rowOff>
    </xdr:to>
    <xdr:sp macro="" textlink="">
      <xdr:nvSpPr>
        <xdr:cNvPr id="9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SpPr/>
      </xdr:nvSpPr>
      <xdr:spPr>
        <a:xfrm>
          <a:off x="17408525" y="201295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1165412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13827125" y="560070"/>
          <a:ext cx="174942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7</xdr:col>
      <xdr:colOff>549088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24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24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24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08/08/2020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2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89646</xdr:colOff>
      <xdr:row>28</xdr:row>
      <xdr:rowOff>0</xdr:rowOff>
    </xdr:from>
    <xdr:to>
      <xdr:col>5</xdr:col>
      <xdr:colOff>1210235</xdr:colOff>
      <xdr:row>41</xdr:row>
      <xdr:rowOff>268941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2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67236</xdr:colOff>
      <xdr:row>12</xdr:row>
      <xdr:rowOff>89648</xdr:rowOff>
    </xdr:from>
    <xdr:to>
      <xdr:col>5</xdr:col>
      <xdr:colOff>1467970</xdr:colOff>
      <xdr:row>26</xdr:row>
      <xdr:rowOff>67235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2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78440</xdr:colOff>
      <xdr:row>12</xdr:row>
      <xdr:rowOff>134469</xdr:rowOff>
    </xdr:from>
    <xdr:to>
      <xdr:col>10</xdr:col>
      <xdr:colOff>1568821</xdr:colOff>
      <xdr:row>25</xdr:row>
      <xdr:rowOff>123259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24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13</xdr:col>
      <xdr:colOff>549088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25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25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25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05/06/2020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2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oneCellAnchor>
    <xdr:from>
      <xdr:col>23</xdr:col>
      <xdr:colOff>100853</xdr:colOff>
      <xdr:row>2</xdr:row>
      <xdr:rowOff>183775</xdr:rowOff>
    </xdr:from>
    <xdr:ext cx="1748118" cy="403411"/>
    <xdr:sp macro="" textlink="">
      <xdr:nvSpPr>
        <xdr:cNvPr id="9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SpPr/>
      </xdr:nvSpPr>
      <xdr:spPr>
        <a:xfrm>
          <a:off x="16216630" y="564515"/>
          <a:ext cx="17481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oneCellAnchor>
  <xdr:oneCellAnchor>
    <xdr:from>
      <xdr:col>23</xdr:col>
      <xdr:colOff>414626</xdr:colOff>
      <xdr:row>1</xdr:row>
      <xdr:rowOff>11204</xdr:rowOff>
    </xdr:from>
    <xdr:ext cx="1434345" cy="403411"/>
    <xdr:sp macro="" textlink="">
      <xdr:nvSpPr>
        <xdr:cNvPr id="10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A000000}"/>
            </a:ext>
          </a:extLst>
        </xdr:cNvPr>
        <xdr:cNvSpPr/>
      </xdr:nvSpPr>
      <xdr:spPr>
        <a:xfrm>
          <a:off x="16530320" y="201295"/>
          <a:ext cx="14344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26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26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26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05/06/2020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2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56029</xdr:colOff>
      <xdr:row>12</xdr:row>
      <xdr:rowOff>22412</xdr:rowOff>
    </xdr:from>
    <xdr:to>
      <xdr:col>5</xdr:col>
      <xdr:colOff>1210235</xdr:colOff>
      <xdr:row>26</xdr:row>
      <xdr:rowOff>11205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2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156881</xdr:colOff>
      <xdr:row>12</xdr:row>
      <xdr:rowOff>44823</xdr:rowOff>
    </xdr:from>
    <xdr:to>
      <xdr:col>10</xdr:col>
      <xdr:colOff>1243852</xdr:colOff>
      <xdr:row>23</xdr:row>
      <xdr:rowOff>280147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2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56028</xdr:colOff>
      <xdr:row>28</xdr:row>
      <xdr:rowOff>112060</xdr:rowOff>
    </xdr:from>
    <xdr:to>
      <xdr:col>10</xdr:col>
      <xdr:colOff>1311088</xdr:colOff>
      <xdr:row>42</xdr:row>
      <xdr:rowOff>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2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156881</xdr:colOff>
      <xdr:row>44</xdr:row>
      <xdr:rowOff>123264</xdr:rowOff>
    </xdr:from>
    <xdr:to>
      <xdr:col>10</xdr:col>
      <xdr:colOff>840440</xdr:colOff>
      <xdr:row>58</xdr:row>
      <xdr:rowOff>33617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2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30/05/2020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78442</xdr:colOff>
      <xdr:row>28</xdr:row>
      <xdr:rowOff>11206</xdr:rowOff>
    </xdr:from>
    <xdr:to>
      <xdr:col>10</xdr:col>
      <xdr:colOff>1232648</xdr:colOff>
      <xdr:row>42</xdr:row>
      <xdr:rowOff>29882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22410</xdr:colOff>
      <xdr:row>28</xdr:row>
      <xdr:rowOff>33618</xdr:rowOff>
    </xdr:from>
    <xdr:to>
      <xdr:col>5</xdr:col>
      <xdr:colOff>1176616</xdr:colOff>
      <xdr:row>42</xdr:row>
      <xdr:rowOff>52294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78442</xdr:colOff>
      <xdr:row>44</xdr:row>
      <xdr:rowOff>11206</xdr:rowOff>
    </xdr:from>
    <xdr:to>
      <xdr:col>10</xdr:col>
      <xdr:colOff>1232648</xdr:colOff>
      <xdr:row>58</xdr:row>
      <xdr:rowOff>29882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78441</xdr:colOff>
      <xdr:row>44</xdr:row>
      <xdr:rowOff>89647</xdr:rowOff>
    </xdr:from>
    <xdr:to>
      <xdr:col>5</xdr:col>
      <xdr:colOff>1255059</xdr:colOff>
      <xdr:row>58</xdr:row>
      <xdr:rowOff>11205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145676</xdr:colOff>
      <xdr:row>60</xdr:row>
      <xdr:rowOff>123265</xdr:rowOff>
    </xdr:from>
    <xdr:to>
      <xdr:col>5</xdr:col>
      <xdr:colOff>1064559</xdr:colOff>
      <xdr:row>74</xdr:row>
      <xdr:rowOff>33618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67235</xdr:colOff>
      <xdr:row>60</xdr:row>
      <xdr:rowOff>100854</xdr:rowOff>
    </xdr:from>
    <xdr:to>
      <xdr:col>10</xdr:col>
      <xdr:colOff>1322294</xdr:colOff>
      <xdr:row>74</xdr:row>
      <xdr:rowOff>11207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123264</xdr:colOff>
      <xdr:row>76</xdr:row>
      <xdr:rowOff>78442</xdr:rowOff>
    </xdr:from>
    <xdr:to>
      <xdr:col>5</xdr:col>
      <xdr:colOff>1232646</xdr:colOff>
      <xdr:row>89</xdr:row>
      <xdr:rowOff>280147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317685</xdr:colOff>
      <xdr:row>76</xdr:row>
      <xdr:rowOff>44821</xdr:rowOff>
    </xdr:from>
    <xdr:to>
      <xdr:col>10</xdr:col>
      <xdr:colOff>930086</xdr:colOff>
      <xdr:row>89</xdr:row>
      <xdr:rowOff>246526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11</xdr:col>
      <xdr:colOff>560294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27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27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27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07/08/2020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27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14</xdr:col>
      <xdr:colOff>381019</xdr:colOff>
      <xdr:row>3</xdr:row>
      <xdr:rowOff>4485</xdr:rowOff>
    </xdr:from>
    <xdr:to>
      <xdr:col>16</xdr:col>
      <xdr:colOff>560313</xdr:colOff>
      <xdr:row>5</xdr:row>
      <xdr:rowOff>26896</xdr:rowOff>
    </xdr:to>
    <xdr:sp macro="" textlink="">
      <xdr:nvSpPr>
        <xdr:cNvPr id="8" name="Fluxograma: Dados Armazenado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/>
      </xdr:nvSpPr>
      <xdr:spPr>
        <a:xfrm>
          <a:off x="12344400" y="575945"/>
          <a:ext cx="17411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14</xdr:col>
      <xdr:colOff>616341</xdr:colOff>
      <xdr:row>1</xdr:row>
      <xdr:rowOff>2</xdr:rowOff>
    </xdr:from>
    <xdr:to>
      <xdr:col>16</xdr:col>
      <xdr:colOff>487517</xdr:colOff>
      <xdr:row>3</xdr:row>
      <xdr:rowOff>22413</xdr:rowOff>
    </xdr:to>
    <xdr:sp macro="" textlink="">
      <xdr:nvSpPr>
        <xdr:cNvPr id="9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/>
      </xdr:nvSpPr>
      <xdr:spPr>
        <a:xfrm>
          <a:off x="12579350" y="190500"/>
          <a:ext cx="14331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28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28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28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07/08/2020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28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78442</xdr:colOff>
      <xdr:row>12</xdr:row>
      <xdr:rowOff>11206</xdr:rowOff>
    </xdr:from>
    <xdr:to>
      <xdr:col>10</xdr:col>
      <xdr:colOff>1232648</xdr:colOff>
      <xdr:row>26</xdr:row>
      <xdr:rowOff>29882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2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2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11206</xdr:colOff>
      <xdr:row>28</xdr:row>
      <xdr:rowOff>44824</xdr:rowOff>
    </xdr:from>
    <xdr:to>
      <xdr:col>5</xdr:col>
      <xdr:colOff>1120588</xdr:colOff>
      <xdr:row>40</xdr:row>
      <xdr:rowOff>268941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2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156883</xdr:colOff>
      <xdr:row>28</xdr:row>
      <xdr:rowOff>224118</xdr:rowOff>
    </xdr:from>
    <xdr:to>
      <xdr:col>10</xdr:col>
      <xdr:colOff>1266265</xdr:colOff>
      <xdr:row>41</xdr:row>
      <xdr:rowOff>156882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28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123266</xdr:rowOff>
    </xdr:from>
    <xdr:to>
      <xdr:col>10</xdr:col>
      <xdr:colOff>526677</xdr:colOff>
      <xdr:row>10</xdr:row>
      <xdr:rowOff>22412</xdr:rowOff>
    </xdr:to>
    <xdr:grpSp>
      <xdr:nvGrpSpPr>
        <xdr:cNvPr id="2" name="Grupo 16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29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13">
            <a:extLst>
              <a:ext uri="{FF2B5EF4-FFF2-40B4-BE49-F238E27FC236}">
                <a16:creationId xmlns:a16="http://schemas.microsoft.com/office/drawing/2014/main" id="{00000000-0008-0000-29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4">
            <a:extLst>
              <a:ext uri="{FF2B5EF4-FFF2-40B4-BE49-F238E27FC236}">
                <a16:creationId xmlns:a16="http://schemas.microsoft.com/office/drawing/2014/main" id="{00000000-0008-0000-2900-000005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07/08/2020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2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381019</xdr:colOff>
      <xdr:row>3</xdr:row>
      <xdr:rowOff>4485</xdr:rowOff>
    </xdr:from>
    <xdr:to>
      <xdr:col>13</xdr:col>
      <xdr:colOff>560313</xdr:colOff>
      <xdr:row>5</xdr:row>
      <xdr:rowOff>26896</xdr:rowOff>
    </xdr:to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900-000007000000}"/>
            </a:ext>
          </a:extLst>
        </xdr:cNvPr>
        <xdr:cNvSpPr/>
      </xdr:nvSpPr>
      <xdr:spPr>
        <a:xfrm>
          <a:off x="10820400" y="575945"/>
          <a:ext cx="17411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11</xdr:col>
      <xdr:colOff>616341</xdr:colOff>
      <xdr:row>1</xdr:row>
      <xdr:rowOff>2</xdr:rowOff>
    </xdr:from>
    <xdr:to>
      <xdr:col>13</xdr:col>
      <xdr:colOff>487517</xdr:colOff>
      <xdr:row>3</xdr:row>
      <xdr:rowOff>22413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8000000}"/>
            </a:ext>
          </a:extLst>
        </xdr:cNvPr>
        <xdr:cNvSpPr/>
      </xdr:nvSpPr>
      <xdr:spPr>
        <a:xfrm>
          <a:off x="11055350" y="190500"/>
          <a:ext cx="14331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2A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2A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2A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07/08/2020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2A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78440</xdr:colOff>
      <xdr:row>12</xdr:row>
      <xdr:rowOff>112058</xdr:rowOff>
    </xdr:from>
    <xdr:to>
      <xdr:col>10</xdr:col>
      <xdr:colOff>1232646</xdr:colOff>
      <xdr:row>26</xdr:row>
      <xdr:rowOff>130734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2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11206</xdr:colOff>
      <xdr:row>28</xdr:row>
      <xdr:rowOff>44823</xdr:rowOff>
    </xdr:from>
    <xdr:to>
      <xdr:col>5</xdr:col>
      <xdr:colOff>1120588</xdr:colOff>
      <xdr:row>45</xdr:row>
      <xdr:rowOff>190499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2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49866</xdr:colOff>
      <xdr:row>12</xdr:row>
      <xdr:rowOff>33618</xdr:rowOff>
    </xdr:from>
    <xdr:to>
      <xdr:col>5</xdr:col>
      <xdr:colOff>661147</xdr:colOff>
      <xdr:row>26</xdr:row>
      <xdr:rowOff>52294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2A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112059</xdr:colOff>
      <xdr:row>28</xdr:row>
      <xdr:rowOff>33618</xdr:rowOff>
    </xdr:from>
    <xdr:to>
      <xdr:col>10</xdr:col>
      <xdr:colOff>1221441</xdr:colOff>
      <xdr:row>45</xdr:row>
      <xdr:rowOff>179294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2A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11206</xdr:colOff>
      <xdr:row>47</xdr:row>
      <xdr:rowOff>44823</xdr:rowOff>
    </xdr:from>
    <xdr:to>
      <xdr:col>5</xdr:col>
      <xdr:colOff>1120588</xdr:colOff>
      <xdr:row>64</xdr:row>
      <xdr:rowOff>78441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2A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112059</xdr:colOff>
      <xdr:row>47</xdr:row>
      <xdr:rowOff>33618</xdr:rowOff>
    </xdr:from>
    <xdr:to>
      <xdr:col>10</xdr:col>
      <xdr:colOff>1221441</xdr:colOff>
      <xdr:row>64</xdr:row>
      <xdr:rowOff>33618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2A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22413</xdr:rowOff>
    </xdr:from>
    <xdr:to>
      <xdr:col>4</xdr:col>
      <xdr:colOff>1028849</xdr:colOff>
      <xdr:row>9</xdr:row>
      <xdr:rowOff>112059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pSpPr/>
      </xdr:nvGrpSpPr>
      <xdr:grpSpPr>
        <a:xfrm>
          <a:off x="0" y="22413"/>
          <a:ext cx="8122173" cy="1804146"/>
          <a:chOff x="67236" y="123266"/>
          <a:chExt cx="8942294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2B00-000003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:a16="http://schemas.microsoft.com/office/drawing/2014/main" id="{00000000-0008-0000-2B00-000004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:a16="http://schemas.microsoft.com/office/drawing/2014/main" id="{00000000-0008-0000-2B00-000005000000}"/>
              </a:ext>
            </a:extLst>
          </xdr:cNvPr>
          <xdr:cNvSpPr/>
        </xdr:nvSpPr>
        <xdr:spPr>
          <a:xfrm>
            <a:off x="5115210" y="1004049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13/10/2020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2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145676</xdr:colOff>
      <xdr:row>3</xdr:row>
      <xdr:rowOff>11207</xdr:rowOff>
    </xdr:from>
    <xdr:to>
      <xdr:col>16</xdr:col>
      <xdr:colOff>0</xdr:colOff>
      <xdr:row>5</xdr:row>
      <xdr:rowOff>33618</xdr:rowOff>
    </xdr:to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2B00-000007000000}"/>
            </a:ext>
          </a:extLst>
        </xdr:cNvPr>
        <xdr:cNvSpPr/>
      </xdr:nvSpPr>
      <xdr:spPr>
        <a:xfrm>
          <a:off x="9565640" y="582295"/>
          <a:ext cx="174053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05/06/2020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05/06/2020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190501</xdr:colOff>
      <xdr:row>12</xdr:row>
      <xdr:rowOff>33618</xdr:rowOff>
    </xdr:from>
    <xdr:to>
      <xdr:col>10</xdr:col>
      <xdr:colOff>1104341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134471</xdr:colOff>
      <xdr:row>28</xdr:row>
      <xdr:rowOff>67235</xdr:rowOff>
    </xdr:from>
    <xdr:to>
      <xdr:col>5</xdr:col>
      <xdr:colOff>1344706</xdr:colOff>
      <xdr:row>42</xdr:row>
      <xdr:rowOff>85912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997324</xdr:colOff>
      <xdr:row>2</xdr:row>
      <xdr:rowOff>179290</xdr:rowOff>
    </xdr:from>
    <xdr:to>
      <xdr:col>10</xdr:col>
      <xdr:colOff>1367118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2226925" y="560070"/>
          <a:ext cx="17506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8</xdr:col>
      <xdr:colOff>381000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2018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13/05/2019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22410</xdr:colOff>
      <xdr:row>12</xdr:row>
      <xdr:rowOff>33618</xdr:rowOff>
    </xdr:from>
    <xdr:to>
      <xdr:col>5</xdr:col>
      <xdr:colOff>1176616</xdr:colOff>
      <xdr:row>26</xdr:row>
      <xdr:rowOff>52294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190501</xdr:colOff>
      <xdr:row>12</xdr:row>
      <xdr:rowOff>33618</xdr:rowOff>
    </xdr:from>
    <xdr:to>
      <xdr:col>10</xdr:col>
      <xdr:colOff>1104341</xdr:colOff>
      <xdr:row>26</xdr:row>
      <xdr:rowOff>52294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134471</xdr:colOff>
      <xdr:row>28</xdr:row>
      <xdr:rowOff>67235</xdr:rowOff>
    </xdr:from>
    <xdr:to>
      <xdr:col>5</xdr:col>
      <xdr:colOff>1344706</xdr:colOff>
      <xdr:row>42</xdr:row>
      <xdr:rowOff>85912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661152</xdr:colOff>
      <xdr:row>2</xdr:row>
      <xdr:rowOff>179290</xdr:rowOff>
    </xdr:from>
    <xdr:to>
      <xdr:col>13</xdr:col>
      <xdr:colOff>0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1338560" y="560070"/>
          <a:ext cx="17011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0</xdr:col>
      <xdr:colOff>67236</xdr:colOff>
      <xdr:row>0</xdr:row>
      <xdr:rowOff>123266</xdr:rowOff>
    </xdr:from>
    <xdr:to>
      <xdr:col>9</xdr:col>
      <xdr:colOff>459441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67236" y="123266"/>
          <a:ext cx="10141323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PROPP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2017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18/04/2019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896474</xdr:colOff>
      <xdr:row>1</xdr:row>
      <xdr:rowOff>6719</xdr:rowOff>
    </xdr:from>
    <xdr:to>
      <xdr:col>12</xdr:col>
      <xdr:colOff>554739</xdr:colOff>
      <xdr:row>3</xdr:row>
      <xdr:rowOff>29130</xdr:rowOff>
    </xdr:to>
    <xdr:sp macro="" textlink="">
      <xdr:nvSpPr>
        <xdr:cNvPr id="8" name="Fluxograma: Dados Armazen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1573510" y="196850"/>
          <a:ext cx="14490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Gráficos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AP\COPLAN\1_PADRONIZA&#199;&#195;O_NOVA%20METODOLOGIA_agosto_2016\4_Agenda_Setorias\13_Agenda%20COPLAN%20GERAL_final_26-06-17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showGridLines="0" tabSelected="1" zoomScale="85" zoomScaleNormal="85" workbookViewId="0">
      <selection sqref="A1:Q5"/>
    </sheetView>
  </sheetViews>
  <sheetFormatPr defaultColWidth="0" defaultRowHeight="0" customHeight="1" zeroHeight="1"/>
  <cols>
    <col min="1" max="7" width="9.140625" customWidth="1"/>
    <col min="8" max="8" width="9.140625" style="80" customWidth="1"/>
    <col min="9" max="9" width="9.140625" customWidth="1"/>
    <col min="10" max="10" width="9.140625" style="80" customWidth="1"/>
    <col min="11" max="17" width="9.140625" customWidth="1"/>
    <col min="18" max="18" width="4.42578125" customWidth="1"/>
    <col min="19" max="19" width="4" style="712" customWidth="1"/>
    <col min="20" max="16384" width="9.140625" style="712" hidden="1"/>
  </cols>
  <sheetData>
    <row r="1" spans="1:19" ht="15">
      <c r="A1" s="725"/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13"/>
      <c r="S1" s="716"/>
    </row>
    <row r="2" spans="1:19" ht="15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13"/>
      <c r="S2" s="716"/>
    </row>
    <row r="3" spans="1:19" ht="15">
      <c r="A3" s="725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13"/>
      <c r="S3" s="716"/>
    </row>
    <row r="4" spans="1:19" ht="15">
      <c r="A4" s="725"/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13"/>
      <c r="S4" s="716"/>
    </row>
    <row r="5" spans="1:19" ht="15">
      <c r="A5" s="725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13"/>
      <c r="S5" s="716"/>
    </row>
    <row r="6" spans="1:19" ht="15">
      <c r="A6" s="714"/>
      <c r="B6" s="714"/>
      <c r="C6" s="714"/>
      <c r="D6" s="714"/>
      <c r="E6" s="714"/>
      <c r="F6" s="714"/>
      <c r="G6" s="714"/>
      <c r="H6" s="715"/>
      <c r="I6" s="714"/>
      <c r="J6" s="715"/>
      <c r="K6" s="714"/>
      <c r="L6" s="714"/>
      <c r="M6" s="714"/>
      <c r="N6" s="714"/>
      <c r="O6" s="714"/>
      <c r="P6" s="714"/>
      <c r="Q6" s="714"/>
      <c r="R6" s="717"/>
      <c r="S6" s="726"/>
    </row>
    <row r="7" spans="1:19" ht="15">
      <c r="A7" s="714"/>
      <c r="B7" s="714"/>
      <c r="C7" s="714"/>
      <c r="D7" s="714"/>
      <c r="E7" s="714"/>
      <c r="F7" s="714"/>
      <c r="G7" s="714"/>
      <c r="H7" s="715"/>
      <c r="I7" s="714"/>
      <c r="J7" s="715"/>
      <c r="K7" s="714"/>
      <c r="L7" s="714"/>
      <c r="M7" s="714"/>
      <c r="N7" s="714"/>
      <c r="O7" s="714"/>
      <c r="P7" s="714"/>
      <c r="Q7" s="714"/>
      <c r="R7" s="717"/>
      <c r="S7" s="726"/>
    </row>
    <row r="8" spans="1:19" ht="15">
      <c r="A8" s="714"/>
      <c r="B8" s="714"/>
      <c r="C8" s="714"/>
      <c r="D8" s="714"/>
      <c r="E8" s="714"/>
      <c r="F8" s="714"/>
      <c r="G8" s="714"/>
      <c r="H8" s="715"/>
      <c r="I8" s="714"/>
      <c r="J8" s="715"/>
      <c r="K8" s="714"/>
      <c r="L8" s="714"/>
      <c r="M8" s="714"/>
      <c r="N8" s="714"/>
      <c r="O8" s="714"/>
      <c r="P8" s="714"/>
      <c r="Q8" s="714"/>
      <c r="R8" s="717"/>
      <c r="S8" s="726"/>
    </row>
    <row r="9" spans="1:19" ht="15">
      <c r="A9" s="714"/>
      <c r="B9" s="714"/>
      <c r="C9" s="714"/>
      <c r="D9" s="714"/>
      <c r="E9" s="714"/>
      <c r="F9" s="714"/>
      <c r="G9" s="714"/>
      <c r="H9" s="715"/>
      <c r="I9" s="714"/>
      <c r="J9" s="715"/>
      <c r="K9" s="714"/>
      <c r="L9" s="714"/>
      <c r="M9" s="714"/>
      <c r="N9" s="714"/>
      <c r="O9" s="714"/>
      <c r="P9" s="714"/>
      <c r="Q9" s="714"/>
      <c r="R9" s="717"/>
      <c r="S9" s="726"/>
    </row>
    <row r="10" spans="1:19" ht="15">
      <c r="A10" s="714"/>
      <c r="B10" s="714"/>
      <c r="C10" s="714"/>
      <c r="D10" s="714"/>
      <c r="E10" s="714"/>
      <c r="F10" s="714"/>
      <c r="G10" s="714"/>
      <c r="H10" s="715"/>
      <c r="I10" s="714"/>
      <c r="J10" s="715"/>
      <c r="K10" s="714"/>
      <c r="L10" s="714"/>
      <c r="M10" s="714"/>
      <c r="N10" s="714"/>
      <c r="O10" s="714"/>
      <c r="P10" s="714"/>
      <c r="Q10" s="714"/>
      <c r="R10" s="717"/>
      <c r="S10" s="727"/>
    </row>
    <row r="11" spans="1:19" ht="15">
      <c r="A11" s="714"/>
      <c r="B11" s="714"/>
      <c r="C11" s="714"/>
      <c r="D11" s="714"/>
      <c r="E11" s="714"/>
      <c r="F11" s="714"/>
      <c r="G11" s="714"/>
      <c r="H11" s="715"/>
      <c r="I11" s="714"/>
      <c r="J11" s="715"/>
      <c r="K11" s="714"/>
      <c r="L11" s="714"/>
      <c r="M11" s="714"/>
      <c r="N11" s="714"/>
      <c r="O11" s="714"/>
      <c r="P11" s="714"/>
      <c r="Q11" s="714"/>
      <c r="R11" s="717"/>
      <c r="S11" s="727"/>
    </row>
    <row r="12" spans="1:19" ht="15">
      <c r="A12" s="714"/>
      <c r="B12" s="714"/>
      <c r="C12" s="714"/>
      <c r="D12" s="714"/>
      <c r="E12" s="714"/>
      <c r="F12" s="714"/>
      <c r="G12" s="714"/>
      <c r="H12" s="715"/>
      <c r="I12" s="714"/>
      <c r="J12" s="715"/>
      <c r="K12" s="714"/>
      <c r="L12" s="714"/>
      <c r="M12" s="714"/>
      <c r="N12" s="714"/>
      <c r="O12" s="714"/>
      <c r="P12" s="714"/>
      <c r="Q12" s="714"/>
      <c r="R12" s="717"/>
      <c r="S12" s="727"/>
    </row>
    <row r="13" spans="1:19" ht="15">
      <c r="A13" s="714"/>
      <c r="B13" s="714"/>
      <c r="C13" s="714"/>
      <c r="D13" s="714"/>
      <c r="E13" s="714"/>
      <c r="F13" s="714"/>
      <c r="G13" s="714"/>
      <c r="H13" s="715"/>
      <c r="I13" s="714"/>
      <c r="J13" s="715"/>
      <c r="K13" s="714"/>
      <c r="L13" s="714"/>
      <c r="M13" s="714"/>
      <c r="N13" s="714"/>
      <c r="O13" s="714"/>
      <c r="P13" s="714"/>
      <c r="Q13" s="714"/>
      <c r="R13" s="717"/>
      <c r="S13" s="727"/>
    </row>
    <row r="14" spans="1:19" ht="15">
      <c r="A14" s="714"/>
      <c r="B14" s="714"/>
      <c r="C14" s="714"/>
      <c r="D14" s="714"/>
      <c r="E14" s="714"/>
      <c r="F14" s="714"/>
      <c r="G14" s="714"/>
      <c r="H14" s="715"/>
      <c r="I14" s="714"/>
      <c r="J14" s="715"/>
      <c r="K14" s="714"/>
      <c r="L14" s="714"/>
      <c r="M14" s="714"/>
      <c r="N14" s="714"/>
      <c r="O14" s="714"/>
      <c r="P14" s="714"/>
      <c r="Q14" s="714"/>
      <c r="R14" s="717"/>
      <c r="S14" s="728"/>
    </row>
    <row r="15" spans="1:19" ht="15">
      <c r="A15" s="714"/>
      <c r="B15" s="714"/>
      <c r="C15" s="714"/>
      <c r="D15" s="714"/>
      <c r="E15" s="714"/>
      <c r="F15" s="714"/>
      <c r="G15" s="714"/>
      <c r="H15" s="715"/>
      <c r="I15" s="714"/>
      <c r="J15" s="715"/>
      <c r="K15" s="714"/>
      <c r="L15" s="714"/>
      <c r="M15" s="714"/>
      <c r="N15" s="714"/>
      <c r="O15" s="714"/>
      <c r="P15" s="714"/>
      <c r="Q15" s="714"/>
      <c r="R15" s="717"/>
      <c r="S15" s="728"/>
    </row>
    <row r="16" spans="1:19" ht="15">
      <c r="A16" s="714"/>
      <c r="B16" s="714"/>
      <c r="C16" s="714"/>
      <c r="D16" s="714"/>
      <c r="E16" s="714"/>
      <c r="F16" s="714"/>
      <c r="G16" s="714"/>
      <c r="H16" s="715"/>
      <c r="I16" s="714"/>
      <c r="J16" s="715"/>
      <c r="K16" s="714"/>
      <c r="L16" s="714"/>
      <c r="M16" s="714"/>
      <c r="N16" s="714"/>
      <c r="O16" s="714"/>
      <c r="P16" s="714"/>
      <c r="Q16" s="714"/>
      <c r="R16" s="717"/>
      <c r="S16" s="728"/>
    </row>
    <row r="17" spans="1:19" ht="15">
      <c r="A17" s="714"/>
      <c r="B17" s="714"/>
      <c r="C17" s="714"/>
      <c r="D17" s="714"/>
      <c r="E17" s="714"/>
      <c r="F17" s="714"/>
      <c r="G17" s="714"/>
      <c r="H17" s="715"/>
      <c r="I17" s="714"/>
      <c r="J17" s="715"/>
      <c r="K17" s="714"/>
      <c r="L17" s="714"/>
      <c r="M17" s="714"/>
      <c r="N17" s="714"/>
      <c r="O17" s="714"/>
      <c r="P17" s="714"/>
      <c r="Q17" s="714"/>
      <c r="R17" s="717"/>
      <c r="S17" s="728"/>
    </row>
    <row r="18" spans="1:19" ht="15">
      <c r="A18" s="714"/>
      <c r="B18" s="714"/>
      <c r="C18" s="714"/>
      <c r="D18" s="714"/>
      <c r="E18" s="714"/>
      <c r="F18" s="714"/>
      <c r="G18" s="714"/>
      <c r="H18" s="715"/>
      <c r="I18" s="714"/>
      <c r="J18" s="715"/>
      <c r="K18" s="714"/>
      <c r="L18" s="714"/>
      <c r="M18" s="714"/>
      <c r="N18" s="714"/>
      <c r="O18" s="714"/>
      <c r="P18" s="714"/>
      <c r="Q18" s="714"/>
      <c r="R18" s="717"/>
      <c r="S18" s="728"/>
    </row>
    <row r="19" spans="1:19" ht="15">
      <c r="A19" s="714"/>
      <c r="B19" s="714"/>
      <c r="C19" s="714"/>
      <c r="D19" s="714"/>
      <c r="E19" s="714"/>
      <c r="F19" s="714"/>
      <c r="G19" s="714"/>
      <c r="H19" s="715"/>
      <c r="I19" s="714"/>
      <c r="J19" s="715"/>
      <c r="K19" s="714"/>
      <c r="L19" s="714"/>
      <c r="M19" s="714"/>
      <c r="N19" s="714"/>
      <c r="O19" s="714"/>
      <c r="P19" s="714"/>
      <c r="Q19" s="714"/>
      <c r="R19" s="717"/>
      <c r="S19" s="728"/>
    </row>
    <row r="20" spans="1:19" ht="15">
      <c r="A20" s="714"/>
      <c r="B20" s="714"/>
      <c r="C20" s="714"/>
      <c r="D20" s="714"/>
      <c r="E20" s="714"/>
      <c r="F20" s="714"/>
      <c r="G20" s="714"/>
      <c r="H20" s="715"/>
      <c r="I20" s="714"/>
      <c r="J20" s="715"/>
      <c r="K20" s="714"/>
      <c r="L20" s="714"/>
      <c r="M20" s="714"/>
      <c r="N20" s="714"/>
      <c r="O20" s="714"/>
      <c r="P20" s="714"/>
      <c r="Q20" s="714"/>
      <c r="R20" s="717"/>
      <c r="S20" s="728"/>
    </row>
    <row r="21" spans="1:19" ht="15">
      <c r="A21" s="714"/>
      <c r="B21" s="714"/>
      <c r="C21" s="714"/>
      <c r="D21" s="714"/>
      <c r="E21" s="714"/>
      <c r="F21" s="714"/>
      <c r="G21" s="714"/>
      <c r="H21" s="715"/>
      <c r="I21" s="714"/>
      <c r="J21" s="715"/>
      <c r="K21" s="714"/>
      <c r="L21" s="714"/>
      <c r="M21" s="714"/>
      <c r="N21" s="714"/>
      <c r="O21" s="714"/>
      <c r="P21" s="714"/>
      <c r="Q21" s="714"/>
      <c r="R21" s="717"/>
      <c r="S21" s="728"/>
    </row>
    <row r="22" spans="1:19" ht="15">
      <c r="A22" s="714"/>
      <c r="B22" s="714"/>
      <c r="C22" s="714"/>
      <c r="D22" s="714"/>
      <c r="E22" s="714"/>
      <c r="F22" s="714"/>
      <c r="G22" s="714"/>
      <c r="H22" s="715"/>
      <c r="I22" s="714"/>
      <c r="J22" s="715"/>
      <c r="K22" s="714"/>
      <c r="L22" s="714"/>
      <c r="M22" s="714"/>
      <c r="N22" s="714"/>
      <c r="O22" s="714"/>
      <c r="P22" s="714"/>
      <c r="Q22" s="714"/>
      <c r="R22" s="717"/>
      <c r="S22" s="728"/>
    </row>
    <row r="23" spans="1:19" ht="15">
      <c r="A23" s="714"/>
      <c r="B23" s="714"/>
      <c r="C23" s="714"/>
      <c r="D23" s="714"/>
      <c r="E23" s="714"/>
      <c r="F23" s="714"/>
      <c r="G23" s="714"/>
      <c r="H23" s="715"/>
      <c r="I23" s="714"/>
      <c r="J23" s="715"/>
      <c r="K23" s="714"/>
      <c r="L23" s="714"/>
      <c r="M23" s="714"/>
      <c r="N23" s="714"/>
      <c r="O23" s="714"/>
      <c r="P23" s="714"/>
      <c r="Q23" s="714"/>
      <c r="R23" s="717"/>
      <c r="S23" s="729"/>
    </row>
    <row r="24" spans="1:19" ht="15">
      <c r="A24" s="714"/>
      <c r="B24" s="714"/>
      <c r="C24" s="714"/>
      <c r="D24" s="714"/>
      <c r="E24" s="714"/>
      <c r="F24" s="714"/>
      <c r="G24" s="714"/>
      <c r="H24" s="715"/>
      <c r="I24" s="714"/>
      <c r="J24" s="715"/>
      <c r="K24" s="714"/>
      <c r="L24" s="714"/>
      <c r="M24" s="714"/>
      <c r="N24" s="714"/>
      <c r="O24" s="714"/>
      <c r="P24" s="714"/>
      <c r="Q24" s="714"/>
      <c r="R24" s="717"/>
      <c r="S24" s="729"/>
    </row>
    <row r="25" spans="1:19" ht="15">
      <c r="A25" s="714"/>
      <c r="B25" s="714"/>
      <c r="C25" s="714"/>
      <c r="D25" s="714"/>
      <c r="E25" s="714"/>
      <c r="F25" s="714"/>
      <c r="G25" s="714"/>
      <c r="H25" s="715"/>
      <c r="I25" s="714"/>
      <c r="J25" s="715"/>
      <c r="K25" s="714"/>
      <c r="L25" s="714"/>
      <c r="M25" s="714"/>
      <c r="N25" s="714"/>
      <c r="O25" s="714"/>
      <c r="P25" s="714"/>
      <c r="Q25" s="714"/>
      <c r="R25" s="717"/>
      <c r="S25" s="729"/>
    </row>
    <row r="26" spans="1:19" ht="15">
      <c r="A26" s="714"/>
      <c r="B26" s="714"/>
      <c r="C26" s="714"/>
      <c r="D26" s="714"/>
      <c r="E26" s="714"/>
      <c r="F26" s="714"/>
      <c r="G26" s="714"/>
      <c r="H26" s="715"/>
      <c r="I26" s="714"/>
      <c r="J26" s="715"/>
      <c r="K26" s="714"/>
      <c r="L26" s="714"/>
      <c r="M26" s="714"/>
      <c r="N26" s="714"/>
      <c r="O26" s="714"/>
      <c r="P26" s="714"/>
      <c r="Q26" s="714"/>
      <c r="R26" s="717"/>
      <c r="S26" s="729"/>
    </row>
    <row r="27" spans="1:19" ht="15">
      <c r="A27" s="714"/>
      <c r="B27" s="714"/>
      <c r="C27" s="714"/>
      <c r="D27" s="714"/>
      <c r="E27" s="714"/>
      <c r="F27" s="714"/>
      <c r="G27" s="714"/>
      <c r="H27" s="715"/>
      <c r="I27" s="714"/>
      <c r="J27" s="715"/>
      <c r="K27" s="714"/>
      <c r="L27" s="714"/>
      <c r="M27" s="714"/>
      <c r="N27" s="714"/>
      <c r="O27" s="714"/>
      <c r="P27" s="714"/>
      <c r="Q27" s="714"/>
      <c r="R27" s="717"/>
      <c r="S27" s="729"/>
    </row>
    <row r="28" spans="1:19" ht="15">
      <c r="A28" s="714"/>
      <c r="B28" s="714"/>
      <c r="C28" s="714"/>
      <c r="D28" s="714"/>
      <c r="E28" s="714"/>
      <c r="F28" s="714"/>
      <c r="G28" s="714"/>
      <c r="H28" s="715"/>
      <c r="I28" s="714"/>
      <c r="J28" s="715"/>
      <c r="K28" s="714"/>
      <c r="L28" s="714"/>
      <c r="M28" s="714"/>
      <c r="N28" s="714"/>
      <c r="O28" s="714"/>
      <c r="P28" s="714"/>
      <c r="Q28" s="714"/>
      <c r="R28" s="717"/>
      <c r="S28" s="729"/>
    </row>
    <row r="29" spans="1:19" ht="15">
      <c r="A29" s="714"/>
      <c r="B29" s="714"/>
      <c r="C29" s="714"/>
      <c r="D29" s="714"/>
      <c r="E29" s="714"/>
      <c r="F29" s="714"/>
      <c r="G29" s="714"/>
      <c r="H29" s="715"/>
      <c r="I29" s="714"/>
      <c r="J29" s="715"/>
      <c r="K29" s="714"/>
      <c r="L29" s="714"/>
      <c r="M29" s="714"/>
      <c r="N29" s="714"/>
      <c r="O29" s="714"/>
      <c r="P29" s="714"/>
      <c r="Q29" s="714"/>
      <c r="R29" s="717"/>
      <c r="S29" s="730"/>
    </row>
    <row r="30" spans="1:19" ht="15">
      <c r="A30" s="714"/>
      <c r="B30" s="714"/>
      <c r="C30" s="714"/>
      <c r="D30" s="714"/>
      <c r="E30" s="714"/>
      <c r="F30" s="714"/>
      <c r="G30" s="714"/>
      <c r="H30" s="715"/>
      <c r="I30" s="714"/>
      <c r="J30" s="715"/>
      <c r="K30" s="714"/>
      <c r="L30" s="714"/>
      <c r="M30" s="714"/>
      <c r="N30" s="714"/>
      <c r="O30" s="714"/>
      <c r="P30" s="714"/>
      <c r="Q30" s="714"/>
      <c r="R30" s="717"/>
      <c r="S30" s="730"/>
    </row>
    <row r="31" spans="1:19" ht="15">
      <c r="A31" s="714"/>
      <c r="B31" s="714"/>
      <c r="C31" s="714"/>
      <c r="D31" s="714"/>
      <c r="E31" s="714"/>
      <c r="F31" s="714"/>
      <c r="G31" s="714"/>
      <c r="H31" s="715"/>
      <c r="I31" s="714"/>
      <c r="J31" s="715"/>
      <c r="K31" s="714"/>
      <c r="L31" s="714"/>
      <c r="M31" s="714"/>
      <c r="N31" s="714"/>
      <c r="O31" s="714"/>
      <c r="P31" s="714"/>
      <c r="Q31" s="714"/>
      <c r="R31" s="717"/>
      <c r="S31" s="730"/>
    </row>
    <row r="32" spans="1:19" ht="15">
      <c r="A32" s="714"/>
      <c r="B32" s="714"/>
      <c r="C32" s="714"/>
      <c r="D32" s="714"/>
      <c r="E32" s="714"/>
      <c r="F32" s="714"/>
      <c r="G32" s="714"/>
      <c r="H32" s="715"/>
      <c r="I32" s="714"/>
      <c r="J32" s="715"/>
      <c r="K32" s="714"/>
      <c r="L32" s="714"/>
      <c r="M32" s="714"/>
      <c r="N32" s="714"/>
      <c r="O32" s="714"/>
      <c r="P32" s="714"/>
      <c r="Q32" s="714"/>
      <c r="R32" s="717"/>
      <c r="S32" s="730"/>
    </row>
    <row r="33" spans="1:19" ht="15">
      <c r="A33" s="714"/>
      <c r="B33" s="714"/>
      <c r="C33" s="714"/>
      <c r="D33" s="714"/>
      <c r="E33" s="714"/>
      <c r="F33" s="714"/>
      <c r="G33" s="714"/>
      <c r="H33" s="715"/>
      <c r="I33" s="714"/>
      <c r="J33" s="715"/>
      <c r="K33" s="714"/>
      <c r="L33" s="714"/>
      <c r="M33" s="714"/>
      <c r="N33" s="714"/>
      <c r="O33" s="714"/>
      <c r="P33" s="714"/>
      <c r="Q33" s="714"/>
      <c r="R33" s="717"/>
      <c r="S33" s="730"/>
    </row>
    <row r="34" spans="1:19" ht="15">
      <c r="A34" s="714"/>
      <c r="B34" s="714"/>
      <c r="C34" s="714"/>
      <c r="D34" s="714"/>
      <c r="E34" s="714"/>
      <c r="F34" s="714"/>
      <c r="G34" s="714"/>
      <c r="H34" s="715"/>
      <c r="I34" s="714"/>
      <c r="J34" s="715"/>
      <c r="K34" s="714"/>
      <c r="L34" s="714"/>
      <c r="M34" s="714"/>
      <c r="N34" s="714"/>
      <c r="O34" s="714"/>
      <c r="P34" s="714"/>
      <c r="Q34" s="714"/>
      <c r="R34" s="717"/>
      <c r="S34" s="730"/>
    </row>
    <row r="35" spans="1:19" ht="15">
      <c r="A35" s="714"/>
      <c r="B35" s="714"/>
      <c r="C35" s="714"/>
      <c r="D35" s="714"/>
      <c r="E35" s="714"/>
      <c r="F35" s="714"/>
      <c r="G35" s="714"/>
      <c r="H35" s="715"/>
      <c r="I35" s="714"/>
      <c r="J35" s="715"/>
      <c r="K35" s="714"/>
      <c r="L35" s="714"/>
      <c r="M35" s="714"/>
      <c r="N35" s="714"/>
      <c r="O35" s="714"/>
      <c r="P35" s="714"/>
      <c r="Q35" s="714"/>
      <c r="R35" s="717"/>
      <c r="S35" s="730"/>
    </row>
    <row r="36" spans="1:19" ht="15">
      <c r="A36" s="714"/>
      <c r="B36" s="714"/>
      <c r="C36" s="714"/>
      <c r="D36" s="714"/>
      <c r="E36" s="714"/>
      <c r="F36" s="714"/>
      <c r="G36" s="714"/>
      <c r="H36" s="715"/>
      <c r="I36" s="714"/>
      <c r="J36" s="715"/>
      <c r="K36" s="714"/>
      <c r="L36" s="714"/>
      <c r="M36" s="714"/>
      <c r="N36" s="714"/>
      <c r="O36" s="714"/>
      <c r="P36" s="714"/>
      <c r="Q36" s="714"/>
      <c r="R36" s="717"/>
      <c r="S36" s="730"/>
    </row>
    <row r="37" spans="1:19" ht="15">
      <c r="A37" s="714"/>
      <c r="B37" s="714"/>
      <c r="C37" s="714"/>
      <c r="D37" s="714"/>
      <c r="E37" s="714"/>
      <c r="F37" s="714"/>
      <c r="G37" s="714"/>
      <c r="H37" s="715"/>
      <c r="I37" s="714"/>
      <c r="J37" s="715"/>
      <c r="K37" s="714"/>
      <c r="L37" s="714"/>
      <c r="M37" s="714"/>
      <c r="N37" s="714"/>
      <c r="O37" s="714"/>
      <c r="P37" s="714"/>
      <c r="Q37" s="714"/>
      <c r="R37" s="717"/>
      <c r="S37" s="730"/>
    </row>
    <row r="38" spans="1:19" ht="15">
      <c r="A38" s="714"/>
      <c r="B38" s="714"/>
      <c r="C38" s="714"/>
      <c r="D38" s="714"/>
      <c r="E38" s="714"/>
      <c r="F38" s="714"/>
      <c r="G38" s="714"/>
      <c r="H38" s="715"/>
      <c r="I38" s="714"/>
      <c r="J38" s="715"/>
      <c r="K38" s="714"/>
      <c r="L38" s="714"/>
      <c r="M38" s="714"/>
      <c r="N38" s="714"/>
      <c r="O38" s="714"/>
      <c r="P38" s="714"/>
      <c r="Q38" s="714"/>
      <c r="R38" s="717"/>
      <c r="S38" s="730"/>
    </row>
    <row r="39" spans="1:19" ht="15">
      <c r="A39" s="714"/>
      <c r="B39" s="714"/>
      <c r="C39" s="714"/>
      <c r="D39" s="714"/>
      <c r="E39" s="714"/>
      <c r="F39" s="714"/>
      <c r="G39" s="714"/>
      <c r="H39" s="715"/>
      <c r="I39" s="714"/>
      <c r="J39" s="715"/>
      <c r="K39" s="714"/>
      <c r="L39" s="714"/>
      <c r="M39" s="714"/>
      <c r="N39" s="714"/>
      <c r="O39" s="714"/>
      <c r="P39" s="714"/>
      <c r="Q39" s="714"/>
      <c r="R39" s="717"/>
      <c r="S39" s="730"/>
    </row>
    <row r="40" spans="1:19" ht="15">
      <c r="A40" s="714"/>
      <c r="B40" s="714"/>
      <c r="C40" s="714"/>
      <c r="D40" s="714"/>
      <c r="E40" s="714"/>
      <c r="F40" s="714"/>
      <c r="G40" s="714"/>
      <c r="H40" s="715"/>
      <c r="I40" s="714"/>
      <c r="J40" s="715"/>
      <c r="K40" s="714"/>
      <c r="L40" s="714"/>
      <c r="M40" s="714"/>
      <c r="N40" s="714"/>
      <c r="O40" s="714"/>
      <c r="P40" s="714"/>
      <c r="Q40" s="714"/>
      <c r="R40" s="717"/>
      <c r="S40" s="730"/>
    </row>
    <row r="41" spans="1:19" ht="15">
      <c r="A41" s="714"/>
      <c r="B41" s="714"/>
      <c r="C41" s="714"/>
      <c r="D41" s="714"/>
      <c r="E41" s="714"/>
      <c r="F41" s="714"/>
      <c r="G41" s="714"/>
      <c r="H41" s="715"/>
      <c r="I41" s="714"/>
      <c r="J41" s="715"/>
      <c r="K41" s="714"/>
      <c r="L41" s="714"/>
      <c r="M41" s="714"/>
      <c r="N41" s="714"/>
      <c r="O41" s="714"/>
      <c r="P41" s="714"/>
      <c r="Q41" s="714"/>
      <c r="R41" s="717"/>
      <c r="S41" s="730"/>
    </row>
    <row r="42" spans="1:19" ht="15">
      <c r="A42" s="714"/>
      <c r="B42" s="714"/>
      <c r="C42" s="714"/>
      <c r="D42" s="714"/>
      <c r="E42" s="714"/>
      <c r="F42" s="714"/>
      <c r="G42" s="714"/>
      <c r="H42" s="715"/>
      <c r="I42" s="714"/>
      <c r="J42" s="715"/>
      <c r="K42" s="714"/>
      <c r="L42" s="714"/>
      <c r="M42" s="714"/>
      <c r="N42" s="714"/>
      <c r="O42" s="714"/>
      <c r="P42" s="714"/>
      <c r="Q42" s="714"/>
      <c r="R42" s="717"/>
      <c r="S42" s="730"/>
    </row>
    <row r="43" spans="1:19" ht="15">
      <c r="A43" s="714"/>
      <c r="B43" s="714"/>
      <c r="C43" s="714"/>
      <c r="D43" s="714"/>
      <c r="E43" s="714"/>
      <c r="F43" s="714"/>
      <c r="G43" s="714"/>
      <c r="H43" s="715"/>
      <c r="I43" s="714"/>
      <c r="J43" s="715"/>
      <c r="K43" s="714"/>
      <c r="L43" s="714"/>
      <c r="M43" s="714"/>
      <c r="N43" s="714"/>
      <c r="O43" s="714"/>
      <c r="P43" s="714"/>
      <c r="Q43" s="714"/>
      <c r="R43" s="717"/>
      <c r="S43" s="730"/>
    </row>
    <row r="44" spans="1:19" ht="15">
      <c r="A44" s="715"/>
      <c r="B44" s="715"/>
      <c r="C44" s="715"/>
      <c r="D44" s="715"/>
      <c r="E44" s="715"/>
      <c r="F44" s="715"/>
      <c r="G44" s="715"/>
      <c r="H44" s="715"/>
      <c r="I44" s="715"/>
      <c r="J44" s="715"/>
      <c r="K44" s="715"/>
      <c r="L44" s="715"/>
      <c r="M44" s="715"/>
      <c r="N44" s="715"/>
      <c r="O44" s="715"/>
      <c r="P44" s="715"/>
      <c r="Q44" s="715"/>
      <c r="R44" s="718"/>
      <c r="S44" s="730"/>
    </row>
    <row r="45" spans="1:19" ht="15">
      <c r="A45" s="715"/>
      <c r="B45" s="715"/>
      <c r="C45" s="715"/>
      <c r="D45" s="715"/>
      <c r="E45" s="715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8"/>
      <c r="S45" s="730"/>
    </row>
    <row r="46" spans="1:19" s="711" customFormat="1" ht="15">
      <c r="A46" s="715"/>
      <c r="B46" s="715"/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8"/>
      <c r="S46" s="722"/>
    </row>
    <row r="47" spans="1:19" ht="15">
      <c r="A47" s="715"/>
      <c r="B47" s="715"/>
      <c r="C47" s="715"/>
      <c r="D47" s="715"/>
      <c r="E47" s="715"/>
      <c r="F47" s="715"/>
      <c r="G47" s="715"/>
      <c r="H47" s="715"/>
      <c r="I47" s="715"/>
      <c r="J47" s="715"/>
      <c r="K47" s="715"/>
      <c r="L47" s="715"/>
      <c r="M47" s="715"/>
      <c r="N47" s="715"/>
      <c r="O47" s="715"/>
      <c r="P47" s="715"/>
      <c r="Q47" s="715"/>
      <c r="R47" s="718"/>
      <c r="S47" s="722"/>
    </row>
    <row r="48" spans="1:19" ht="15">
      <c r="A48" s="715"/>
      <c r="B48" s="715"/>
      <c r="C48" s="715"/>
      <c r="D48" s="715"/>
      <c r="E48" s="715"/>
      <c r="F48" s="715"/>
      <c r="G48" s="715"/>
      <c r="H48" s="715"/>
      <c r="I48" s="715"/>
      <c r="J48" s="715"/>
      <c r="K48" s="715"/>
      <c r="L48" s="715"/>
      <c r="M48" s="715"/>
      <c r="N48" s="715"/>
      <c r="O48" s="715"/>
      <c r="P48" s="715"/>
      <c r="Q48" s="715"/>
      <c r="R48" s="718"/>
      <c r="S48" s="722"/>
    </row>
    <row r="49" spans="1:19" ht="15">
      <c r="A49" s="715"/>
      <c r="B49" s="715"/>
      <c r="C49" s="715"/>
      <c r="D49" s="715"/>
      <c r="E49" s="715"/>
      <c r="F49" s="715"/>
      <c r="G49" s="715"/>
      <c r="H49" s="715"/>
      <c r="I49" s="715"/>
      <c r="J49" s="715"/>
      <c r="K49" s="715"/>
      <c r="L49" s="715"/>
      <c r="M49" s="715"/>
      <c r="N49" s="715"/>
      <c r="O49" s="715"/>
      <c r="P49" s="715"/>
      <c r="Q49" s="715"/>
      <c r="R49" s="718"/>
      <c r="S49" s="722"/>
    </row>
    <row r="50" spans="1:19" s="711" customFormat="1" ht="15">
      <c r="A50" s="715"/>
      <c r="B50" s="715"/>
      <c r="C50" s="715"/>
      <c r="D50" s="715"/>
      <c r="E50" s="715"/>
      <c r="F50" s="715"/>
      <c r="G50" s="715"/>
      <c r="H50" s="715"/>
      <c r="I50" s="715"/>
      <c r="J50" s="715"/>
      <c r="K50" s="715"/>
      <c r="L50" s="715"/>
      <c r="M50" s="715"/>
      <c r="N50" s="715"/>
      <c r="O50" s="715"/>
      <c r="P50" s="715"/>
      <c r="Q50" s="715"/>
      <c r="R50" s="718"/>
      <c r="S50" s="723"/>
    </row>
    <row r="51" spans="1:19" ht="15">
      <c r="A51" s="715"/>
      <c r="B51" s="715"/>
      <c r="C51" s="715"/>
      <c r="D51" s="715"/>
      <c r="E51" s="715"/>
      <c r="F51" s="715"/>
      <c r="G51" s="715"/>
      <c r="H51" s="715"/>
      <c r="I51" s="715"/>
      <c r="J51" s="715"/>
      <c r="K51" s="715"/>
      <c r="L51" s="715"/>
      <c r="M51" s="715"/>
      <c r="N51" s="715"/>
      <c r="O51" s="715"/>
      <c r="P51" s="715"/>
      <c r="Q51" s="715"/>
      <c r="R51" s="718"/>
      <c r="S51" s="723"/>
    </row>
    <row r="52" spans="1:19" ht="15">
      <c r="A52" s="715"/>
      <c r="B52" s="715"/>
      <c r="C52" s="715"/>
      <c r="D52" s="715"/>
      <c r="E52" s="715"/>
      <c r="F52" s="715"/>
      <c r="G52" s="715"/>
      <c r="H52" s="715"/>
      <c r="I52" s="715"/>
      <c r="J52" s="715"/>
      <c r="K52" s="715"/>
      <c r="L52" s="715"/>
      <c r="M52" s="715"/>
      <c r="N52" s="715"/>
      <c r="O52" s="715"/>
      <c r="P52" s="715"/>
      <c r="Q52" s="715"/>
      <c r="R52" s="718"/>
      <c r="S52" s="723"/>
    </row>
    <row r="53" spans="1:19" ht="15">
      <c r="A53" s="715"/>
      <c r="B53" s="715"/>
      <c r="C53" s="715"/>
      <c r="D53" s="715"/>
      <c r="E53" s="715"/>
      <c r="F53" s="715"/>
      <c r="G53" s="715"/>
      <c r="H53" s="715"/>
      <c r="I53" s="715"/>
      <c r="J53" s="715"/>
      <c r="K53" s="715"/>
      <c r="L53" s="715"/>
      <c r="M53" s="715"/>
      <c r="N53" s="715"/>
      <c r="O53" s="715"/>
      <c r="P53" s="715"/>
      <c r="Q53" s="715"/>
      <c r="R53" s="718"/>
      <c r="S53" s="723"/>
    </row>
    <row r="54" spans="1:19" s="711" customFormat="1" ht="15">
      <c r="A54" s="715"/>
      <c r="B54" s="715"/>
      <c r="C54" s="715"/>
      <c r="D54" s="715"/>
      <c r="E54" s="715"/>
      <c r="F54" s="715"/>
      <c r="G54" s="715"/>
      <c r="H54" s="715"/>
      <c r="I54" s="715"/>
      <c r="J54" s="715"/>
      <c r="K54" s="715"/>
      <c r="L54" s="715"/>
      <c r="M54" s="715"/>
      <c r="N54" s="715"/>
      <c r="O54" s="715"/>
      <c r="P54" s="715"/>
      <c r="Q54" s="715"/>
      <c r="R54" s="718"/>
      <c r="S54" s="723"/>
    </row>
    <row r="55" spans="1:19" ht="15">
      <c r="A55" s="715"/>
      <c r="B55" s="715"/>
      <c r="C55" s="715"/>
      <c r="D55" s="715"/>
      <c r="E55" s="715"/>
      <c r="F55" s="715"/>
      <c r="G55" s="715"/>
      <c r="H55" s="715"/>
      <c r="I55" s="715"/>
      <c r="J55" s="715"/>
      <c r="K55" s="715"/>
      <c r="L55" s="715"/>
      <c r="M55" s="715"/>
      <c r="N55" s="715"/>
      <c r="O55" s="715"/>
      <c r="P55" s="715"/>
      <c r="Q55" s="715"/>
      <c r="R55" s="718"/>
      <c r="S55" s="723"/>
    </row>
    <row r="56" spans="1:19" ht="15">
      <c r="A56" s="715"/>
      <c r="B56" s="715"/>
      <c r="C56" s="715"/>
      <c r="D56" s="715"/>
      <c r="E56" s="715"/>
      <c r="F56" s="715"/>
      <c r="G56" s="715"/>
      <c r="H56" s="715"/>
      <c r="I56" s="715"/>
      <c r="J56" s="715"/>
      <c r="K56" s="715"/>
      <c r="L56" s="715"/>
      <c r="M56" s="715"/>
      <c r="N56" s="715"/>
      <c r="O56" s="715"/>
      <c r="P56" s="715"/>
      <c r="Q56" s="715"/>
      <c r="R56" s="718"/>
      <c r="S56" s="723"/>
    </row>
    <row r="57" spans="1:19" ht="15">
      <c r="A57" s="715"/>
      <c r="B57" s="715"/>
      <c r="C57" s="715"/>
      <c r="D57" s="715"/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715"/>
      <c r="P57" s="715"/>
      <c r="Q57" s="715"/>
      <c r="R57" s="718"/>
      <c r="S57" s="723"/>
    </row>
    <row r="58" spans="1:19" ht="15">
      <c r="A58" s="715"/>
      <c r="B58" s="715"/>
      <c r="C58" s="715"/>
      <c r="D58" s="715"/>
      <c r="E58" s="715"/>
      <c r="F58" s="715"/>
      <c r="G58" s="715"/>
      <c r="H58" s="715"/>
      <c r="I58" s="715"/>
      <c r="J58" s="715"/>
      <c r="K58" s="715"/>
      <c r="L58" s="715"/>
      <c r="M58" s="715"/>
      <c r="N58" s="715"/>
      <c r="O58" s="715"/>
      <c r="P58" s="715"/>
      <c r="Q58" s="715"/>
      <c r="R58" s="718"/>
      <c r="S58" s="723"/>
    </row>
    <row r="59" spans="1:19" ht="15">
      <c r="A59" s="715"/>
      <c r="B59" s="715"/>
      <c r="C59" s="715"/>
      <c r="D59" s="715"/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715"/>
      <c r="P59" s="715"/>
      <c r="Q59" s="715"/>
      <c r="R59" s="718"/>
      <c r="S59" s="723"/>
    </row>
    <row r="60" spans="1:19" ht="15">
      <c r="A60" s="715"/>
      <c r="B60" s="715"/>
      <c r="C60" s="715"/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715"/>
      <c r="P60" s="715"/>
      <c r="Q60" s="715"/>
      <c r="R60" s="718"/>
      <c r="S60" s="723"/>
    </row>
    <row r="61" spans="1:19" ht="15">
      <c r="A61" s="715"/>
      <c r="B61" s="715"/>
      <c r="C61" s="715"/>
      <c r="D61" s="715"/>
      <c r="E61" s="715"/>
      <c r="F61" s="715"/>
      <c r="G61" s="715"/>
      <c r="H61" s="715"/>
      <c r="I61" s="715"/>
      <c r="J61" s="715"/>
      <c r="K61" s="715"/>
      <c r="L61" s="715"/>
      <c r="M61" s="715"/>
      <c r="N61" s="715"/>
      <c r="O61" s="715"/>
      <c r="P61" s="715"/>
      <c r="Q61" s="715"/>
      <c r="R61" s="718"/>
      <c r="S61" s="723"/>
    </row>
    <row r="62" spans="1:19" ht="15">
      <c r="A62" s="715"/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715"/>
      <c r="Q62" s="715"/>
      <c r="R62" s="718"/>
      <c r="S62" s="723"/>
    </row>
    <row r="63" spans="1:19" ht="15">
      <c r="A63" s="714"/>
      <c r="B63" s="714"/>
      <c r="C63" s="714"/>
      <c r="D63" s="714"/>
      <c r="E63" s="714"/>
      <c r="F63" s="714"/>
      <c r="G63" s="714"/>
      <c r="H63" s="715"/>
      <c r="I63" s="714"/>
      <c r="J63" s="715"/>
      <c r="K63" s="714"/>
      <c r="L63" s="714"/>
      <c r="M63" s="714"/>
      <c r="N63" s="714"/>
      <c r="O63" s="714"/>
      <c r="P63" s="714"/>
      <c r="Q63" s="714"/>
      <c r="R63" s="717"/>
      <c r="S63" s="723"/>
    </row>
    <row r="64" spans="1:19" ht="15">
      <c r="A64" s="714"/>
      <c r="B64" s="714"/>
      <c r="C64" s="714"/>
      <c r="D64" s="714"/>
      <c r="E64" s="714"/>
      <c r="F64" s="714"/>
      <c r="G64" s="714"/>
      <c r="H64" s="715"/>
      <c r="I64" s="714"/>
      <c r="J64" s="715"/>
      <c r="K64" s="714"/>
      <c r="L64" s="714"/>
      <c r="M64" s="714"/>
      <c r="N64" s="714"/>
      <c r="O64" s="714"/>
      <c r="P64" s="714"/>
      <c r="Q64" s="714"/>
      <c r="R64" s="717"/>
      <c r="S64" s="724"/>
    </row>
    <row r="65" spans="1:19" ht="15">
      <c r="A65" s="714"/>
      <c r="B65" s="714"/>
      <c r="C65" s="714"/>
      <c r="D65" s="714"/>
      <c r="E65" s="714"/>
      <c r="F65" s="714"/>
      <c r="G65" s="714"/>
      <c r="H65" s="715"/>
      <c r="I65" s="714"/>
      <c r="J65" s="715"/>
      <c r="K65" s="714"/>
      <c r="L65" s="714"/>
      <c r="M65" s="714"/>
      <c r="N65" s="714"/>
      <c r="O65" s="714"/>
      <c r="P65" s="714"/>
      <c r="Q65" s="714"/>
      <c r="R65" s="717"/>
      <c r="S65" s="724"/>
    </row>
    <row r="66" spans="1:19" ht="0" hidden="1" customHeight="1">
      <c r="S66" s="719"/>
    </row>
  </sheetData>
  <mergeCells count="9">
    <mergeCell ref="S46:S49"/>
    <mergeCell ref="S50:S63"/>
    <mergeCell ref="S64:S65"/>
    <mergeCell ref="A1:Q5"/>
    <mergeCell ref="S6:S9"/>
    <mergeCell ref="S10:S13"/>
    <mergeCell ref="S14:S22"/>
    <mergeCell ref="S23:S28"/>
    <mergeCell ref="S29:S45"/>
  </mergeCells>
  <pageMargins left="0.70866141732283505" right="0.70866141732283505" top="0.74803149606299202" bottom="0.74803149606299202" header="0.31496062992126" footer="0.31496062992126"/>
  <pageSetup paperSize="9" scale="7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K169"/>
  <sheetViews>
    <sheetView showGridLines="0" zoomScale="85" zoomScaleNormal="85" workbookViewId="0">
      <selection activeCell="B33" sqref="B33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199</v>
      </c>
      <c r="B12" s="736"/>
      <c r="C12" s="736"/>
      <c r="D12" s="736"/>
      <c r="E12" s="736"/>
      <c r="F12" s="737"/>
      <c r="G12" s="735" t="s">
        <v>200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201</v>
      </c>
      <c r="B28" s="736"/>
      <c r="C28" s="736"/>
      <c r="D28" s="736"/>
      <c r="E28" s="736"/>
      <c r="F28" s="737"/>
      <c r="G28" s="735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/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6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Q231"/>
  <sheetViews>
    <sheetView showGridLines="0" zoomScale="85" zoomScaleNormal="85" workbookViewId="0">
      <selection activeCell="B37" sqref="B37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/>
    <row r="12" spans="1:13" ht="23.25" customHeight="1">
      <c r="B12" s="257" t="s">
        <v>202</v>
      </c>
      <c r="C12" s="60"/>
      <c r="D12" s="60"/>
      <c r="E12" s="60"/>
      <c r="F12" s="60"/>
      <c r="G12" s="60"/>
      <c r="H12" s="60"/>
      <c r="I12" s="60"/>
      <c r="J12" s="60"/>
      <c r="K12" s="42"/>
      <c r="L12" s="27"/>
    </row>
    <row r="13" spans="1:13" ht="50.1" customHeight="1">
      <c r="B13" s="62" t="s">
        <v>171</v>
      </c>
      <c r="C13" s="274" t="s">
        <v>172</v>
      </c>
      <c r="D13" s="274" t="s">
        <v>173</v>
      </c>
      <c r="E13" s="274" t="s">
        <v>174</v>
      </c>
      <c r="F13" s="274" t="s">
        <v>175</v>
      </c>
      <c r="G13" s="274" t="s">
        <v>176</v>
      </c>
      <c r="H13" s="274" t="s">
        <v>177</v>
      </c>
      <c r="I13" s="274" t="s">
        <v>178</v>
      </c>
      <c r="J13" s="338" t="s">
        <v>179</v>
      </c>
      <c r="K13" s="42"/>
      <c r="L13" s="27"/>
    </row>
    <row r="14" spans="1:13" ht="23.25" customHeight="1">
      <c r="B14" s="546" t="s">
        <v>4</v>
      </c>
      <c r="C14" s="549"/>
      <c r="D14" s="549"/>
      <c r="E14" s="549"/>
      <c r="F14" s="549"/>
      <c r="G14" s="549"/>
      <c r="H14" s="549"/>
      <c r="I14" s="549"/>
      <c r="J14" s="639"/>
      <c r="K14" s="300"/>
      <c r="L14" s="27"/>
    </row>
    <row r="15" spans="1:13" ht="23.25" customHeight="1">
      <c r="B15" s="547" t="s">
        <v>15</v>
      </c>
      <c r="C15" s="84">
        <v>15</v>
      </c>
      <c r="D15" s="84">
        <v>14</v>
      </c>
      <c r="E15" s="84">
        <v>66</v>
      </c>
      <c r="F15" s="84">
        <v>60</v>
      </c>
      <c r="G15" s="277">
        <f t="shared" ref="G15:G23" si="0">IF(ISERROR(AVERAGE(E15:F15)),"_",(AVERAGE(E15:F15)))</f>
        <v>63</v>
      </c>
      <c r="H15" s="84">
        <v>1</v>
      </c>
      <c r="I15" s="84">
        <v>14</v>
      </c>
      <c r="J15" s="651">
        <v>51</v>
      </c>
      <c r="K15" s="300"/>
      <c r="L15" s="27"/>
    </row>
    <row r="16" spans="1:13" ht="23.25" customHeight="1">
      <c r="B16" s="571" t="s">
        <v>191</v>
      </c>
      <c r="C16" s="84">
        <v>8</v>
      </c>
      <c r="D16" s="84">
        <v>3</v>
      </c>
      <c r="E16" s="84">
        <v>21</v>
      </c>
      <c r="F16" s="84">
        <v>20</v>
      </c>
      <c r="G16" s="134">
        <f t="shared" si="0"/>
        <v>20.5</v>
      </c>
      <c r="H16" s="84">
        <v>1</v>
      </c>
      <c r="I16" s="84">
        <v>0</v>
      </c>
      <c r="J16" s="652">
        <v>20</v>
      </c>
      <c r="K16" s="300"/>
      <c r="L16" s="27"/>
    </row>
    <row r="17" spans="1:12" ht="23.25" customHeight="1">
      <c r="B17" s="571" t="s">
        <v>36</v>
      </c>
      <c r="C17" s="84">
        <v>9</v>
      </c>
      <c r="D17" s="84">
        <v>9</v>
      </c>
      <c r="E17" s="84">
        <v>27</v>
      </c>
      <c r="F17" s="84">
        <v>27</v>
      </c>
      <c r="G17" s="134">
        <f t="shared" si="0"/>
        <v>27</v>
      </c>
      <c r="H17" s="84">
        <v>0</v>
      </c>
      <c r="I17" s="84">
        <v>0</v>
      </c>
      <c r="J17" s="652">
        <v>27</v>
      </c>
      <c r="K17" s="300"/>
      <c r="L17" s="27"/>
    </row>
    <row r="18" spans="1:12" ht="23.25" customHeight="1">
      <c r="B18" s="571" t="s">
        <v>46</v>
      </c>
      <c r="C18" s="84">
        <v>8</v>
      </c>
      <c r="D18" s="84">
        <v>6</v>
      </c>
      <c r="E18" s="84">
        <v>20</v>
      </c>
      <c r="F18" s="84">
        <v>20</v>
      </c>
      <c r="G18" s="134">
        <f t="shared" si="0"/>
        <v>20</v>
      </c>
      <c r="H18" s="84">
        <v>0</v>
      </c>
      <c r="I18" s="84">
        <v>0</v>
      </c>
      <c r="J18" s="652">
        <v>20</v>
      </c>
      <c r="K18" s="300"/>
      <c r="L18" s="27"/>
    </row>
    <row r="19" spans="1:12" ht="23.25" customHeight="1">
      <c r="B19" s="571" t="s">
        <v>180</v>
      </c>
      <c r="C19" s="84">
        <v>10</v>
      </c>
      <c r="D19" s="84">
        <v>10</v>
      </c>
      <c r="E19" s="84">
        <v>20</v>
      </c>
      <c r="F19" s="84">
        <v>29</v>
      </c>
      <c r="G19" s="134">
        <f t="shared" si="0"/>
        <v>24.5</v>
      </c>
      <c r="H19" s="84">
        <v>1</v>
      </c>
      <c r="I19" s="84">
        <v>0</v>
      </c>
      <c r="J19" s="652">
        <v>29</v>
      </c>
      <c r="K19" s="300"/>
      <c r="L19" s="27"/>
    </row>
    <row r="20" spans="1:12" ht="23.25" customHeight="1">
      <c r="B20" s="571" t="s">
        <v>626</v>
      </c>
      <c r="C20" s="84">
        <v>15</v>
      </c>
      <c r="D20" s="84">
        <v>8</v>
      </c>
      <c r="E20" s="84">
        <v>46</v>
      </c>
      <c r="F20" s="84">
        <v>39</v>
      </c>
      <c r="G20" s="134">
        <f t="shared" si="0"/>
        <v>42.5</v>
      </c>
      <c r="H20" s="84">
        <v>1</v>
      </c>
      <c r="I20" s="84">
        <v>9</v>
      </c>
      <c r="J20" s="652">
        <v>36</v>
      </c>
      <c r="K20" s="300"/>
      <c r="L20" s="27"/>
    </row>
    <row r="21" spans="1:12" ht="23.25" customHeight="1">
      <c r="B21" s="571" t="s">
        <v>29</v>
      </c>
      <c r="C21" s="84">
        <v>12</v>
      </c>
      <c r="D21" s="84">
        <v>10</v>
      </c>
      <c r="E21" s="84">
        <v>39</v>
      </c>
      <c r="F21" s="84">
        <v>36</v>
      </c>
      <c r="G21" s="134">
        <f t="shared" si="0"/>
        <v>37.5</v>
      </c>
      <c r="H21" s="84">
        <v>2</v>
      </c>
      <c r="I21" s="84">
        <v>2</v>
      </c>
      <c r="J21" s="652">
        <v>35</v>
      </c>
      <c r="K21" s="81"/>
      <c r="L21" s="27"/>
    </row>
    <row r="22" spans="1:12" ht="23.25" customHeight="1">
      <c r="A22" s="27"/>
      <c r="B22" s="566" t="s">
        <v>20</v>
      </c>
      <c r="C22" s="84">
        <v>10</v>
      </c>
      <c r="D22" s="84">
        <v>10</v>
      </c>
      <c r="E22" s="84">
        <v>40</v>
      </c>
      <c r="F22" s="84">
        <v>32</v>
      </c>
      <c r="G22" s="279">
        <f t="shared" si="0"/>
        <v>36</v>
      </c>
      <c r="H22" s="84">
        <v>0</v>
      </c>
      <c r="I22" s="84">
        <v>11</v>
      </c>
      <c r="J22" s="653">
        <v>29</v>
      </c>
      <c r="K22" s="27"/>
      <c r="L22" s="27"/>
    </row>
    <row r="23" spans="1:12" ht="23.25" customHeight="1">
      <c r="A23" s="27"/>
      <c r="B23" s="546" t="s">
        <v>181</v>
      </c>
      <c r="C23" s="636">
        <f>SUM(C15:C22)</f>
        <v>87</v>
      </c>
      <c r="D23" s="636">
        <f>SUM(D15:D22)</f>
        <v>70</v>
      </c>
      <c r="E23" s="403">
        <f>SUM(E15:E22)</f>
        <v>279</v>
      </c>
      <c r="F23" s="636">
        <f>SUM(F15:F22)</f>
        <v>263</v>
      </c>
      <c r="G23" s="403">
        <f t="shared" si="0"/>
        <v>271</v>
      </c>
      <c r="H23" s="636">
        <f>SUM(H15:H22)</f>
        <v>6</v>
      </c>
      <c r="I23" s="636">
        <f>SUM(I15:I22)</f>
        <v>36</v>
      </c>
      <c r="J23" s="424">
        <f>SUM(J15:J22)</f>
        <v>247</v>
      </c>
      <c r="K23" s="42"/>
      <c r="L23" s="27"/>
    </row>
    <row r="24" spans="1:12" ht="23.25" customHeight="1">
      <c r="A24" s="27"/>
      <c r="B24" s="546" t="s">
        <v>3</v>
      </c>
      <c r="C24" s="568"/>
      <c r="D24" s="568"/>
      <c r="E24" s="404"/>
      <c r="F24" s="568"/>
      <c r="G24" s="404"/>
      <c r="H24" s="568"/>
      <c r="I24" s="568"/>
      <c r="J24" s="426"/>
      <c r="K24" s="42"/>
      <c r="L24" s="27"/>
    </row>
    <row r="25" spans="1:12" ht="23.25" customHeight="1">
      <c r="A25" s="27"/>
      <c r="B25" s="571" t="s">
        <v>810</v>
      </c>
      <c r="C25" s="557">
        <v>20</v>
      </c>
      <c r="D25" s="557">
        <v>20</v>
      </c>
      <c r="E25" s="557">
        <v>39</v>
      </c>
      <c r="F25" s="557">
        <v>36</v>
      </c>
      <c r="G25" s="648">
        <f>IF(ISERROR(AVERAGE(E25:F25)),"_",(AVERAGE(E25:F25)))</f>
        <v>37.5</v>
      </c>
      <c r="H25" s="557">
        <v>2</v>
      </c>
      <c r="I25" s="557">
        <v>12</v>
      </c>
      <c r="J25" s="651">
        <v>25</v>
      </c>
      <c r="K25" s="300"/>
      <c r="L25" s="27"/>
    </row>
    <row r="26" spans="1:12" ht="23.25" customHeight="1">
      <c r="A26" s="27"/>
      <c r="B26" s="571" t="s">
        <v>51</v>
      </c>
      <c r="C26" s="84">
        <v>15</v>
      </c>
      <c r="D26" s="84">
        <v>15</v>
      </c>
      <c r="E26" s="84">
        <v>38</v>
      </c>
      <c r="F26" s="84">
        <v>30</v>
      </c>
      <c r="G26" s="649">
        <f t="shared" ref="G26:G47" si="1">IF(ISERROR(AVERAGE(E26:F26)),"_",(AVERAGE(E26:F26)))</f>
        <v>34</v>
      </c>
      <c r="H26" s="84">
        <v>1</v>
      </c>
      <c r="I26" s="84">
        <v>14</v>
      </c>
      <c r="J26" s="652">
        <v>23</v>
      </c>
      <c r="K26" s="300"/>
      <c r="L26" s="27"/>
    </row>
    <row r="27" spans="1:12" ht="23.25" customHeight="1">
      <c r="A27" s="27"/>
      <c r="B27" s="571" t="s">
        <v>15</v>
      </c>
      <c r="C27" s="84">
        <v>20</v>
      </c>
      <c r="D27" s="84">
        <v>15</v>
      </c>
      <c r="E27" s="84">
        <v>55</v>
      </c>
      <c r="F27" s="84">
        <v>41</v>
      </c>
      <c r="G27" s="649">
        <f t="shared" si="1"/>
        <v>48</v>
      </c>
      <c r="H27" s="84">
        <v>0</v>
      </c>
      <c r="I27" s="84">
        <v>19</v>
      </c>
      <c r="J27" s="652">
        <v>36</v>
      </c>
      <c r="K27" s="300"/>
      <c r="L27" s="27"/>
    </row>
    <row r="28" spans="1:12" ht="23.25" customHeight="1">
      <c r="A28" s="27"/>
      <c r="B28" s="571" t="s">
        <v>55</v>
      </c>
      <c r="C28" s="84">
        <v>15</v>
      </c>
      <c r="D28" s="84">
        <v>14</v>
      </c>
      <c r="E28" s="84">
        <v>33</v>
      </c>
      <c r="F28" s="84">
        <v>31</v>
      </c>
      <c r="G28" s="649">
        <f t="shared" si="1"/>
        <v>32</v>
      </c>
      <c r="H28" s="84">
        <v>2</v>
      </c>
      <c r="I28" s="84">
        <v>7</v>
      </c>
      <c r="J28" s="652">
        <v>24</v>
      </c>
      <c r="K28" s="300"/>
      <c r="L28" s="27"/>
    </row>
    <row r="29" spans="1:12" ht="23.25" customHeight="1">
      <c r="A29" s="27"/>
      <c r="B29" s="571" t="s">
        <v>193</v>
      </c>
      <c r="C29" s="84">
        <v>15</v>
      </c>
      <c r="D29" s="84">
        <v>15</v>
      </c>
      <c r="E29" s="84">
        <v>43</v>
      </c>
      <c r="F29" s="84">
        <v>40</v>
      </c>
      <c r="G29" s="649">
        <f t="shared" si="1"/>
        <v>41.5</v>
      </c>
      <c r="H29" s="84">
        <v>0</v>
      </c>
      <c r="I29" s="84">
        <v>15</v>
      </c>
      <c r="J29" s="652">
        <v>28</v>
      </c>
      <c r="K29" s="300"/>
      <c r="L29" s="27"/>
    </row>
    <row r="30" spans="1:12" ht="23.25" customHeight="1">
      <c r="A30" s="27"/>
      <c r="B30" s="571" t="s">
        <v>36</v>
      </c>
      <c r="C30" s="84">
        <v>15</v>
      </c>
      <c r="D30" s="84">
        <v>13</v>
      </c>
      <c r="E30" s="84">
        <v>49</v>
      </c>
      <c r="F30" s="84">
        <v>35</v>
      </c>
      <c r="G30" s="649">
        <f t="shared" si="1"/>
        <v>42</v>
      </c>
      <c r="H30" s="84">
        <v>1</v>
      </c>
      <c r="I30" s="84">
        <v>18</v>
      </c>
      <c r="J30" s="652">
        <v>30</v>
      </c>
      <c r="K30" s="300"/>
      <c r="L30" s="27"/>
    </row>
    <row r="31" spans="1:12" ht="23.25" customHeight="1">
      <c r="A31" s="27"/>
      <c r="B31" s="571" t="s">
        <v>93</v>
      </c>
      <c r="C31" s="84">
        <v>11</v>
      </c>
      <c r="D31" s="84">
        <v>11</v>
      </c>
      <c r="E31" s="84">
        <v>11</v>
      </c>
      <c r="F31" s="84">
        <v>11</v>
      </c>
      <c r="G31" s="649">
        <f t="shared" si="1"/>
        <v>11</v>
      </c>
      <c r="H31" s="84">
        <v>0</v>
      </c>
      <c r="I31" s="84">
        <v>0</v>
      </c>
      <c r="J31" s="652">
        <v>11</v>
      </c>
      <c r="K31" s="300"/>
      <c r="L31" s="27"/>
    </row>
    <row r="32" spans="1:12" ht="23.25" customHeight="1">
      <c r="A32" s="27"/>
      <c r="B32" s="571" t="s">
        <v>46</v>
      </c>
      <c r="C32" s="84">
        <v>20</v>
      </c>
      <c r="D32" s="84">
        <v>20</v>
      </c>
      <c r="E32" s="84">
        <v>55</v>
      </c>
      <c r="F32" s="84">
        <v>50</v>
      </c>
      <c r="G32" s="649">
        <f t="shared" si="1"/>
        <v>52.5</v>
      </c>
      <c r="H32" s="84">
        <v>5</v>
      </c>
      <c r="I32" s="84">
        <v>15</v>
      </c>
      <c r="J32" s="652">
        <v>35</v>
      </c>
      <c r="K32" s="81"/>
      <c r="L32" s="27"/>
    </row>
    <row r="33" spans="1:12" ht="23.25" customHeight="1">
      <c r="A33" s="27"/>
      <c r="B33" s="571" t="s">
        <v>32</v>
      </c>
      <c r="C33" s="84">
        <v>21</v>
      </c>
      <c r="D33" s="84">
        <v>21</v>
      </c>
      <c r="E33" s="84">
        <v>62</v>
      </c>
      <c r="F33" s="84">
        <v>45</v>
      </c>
      <c r="G33" s="649">
        <f t="shared" si="1"/>
        <v>53.5</v>
      </c>
      <c r="H33" s="84">
        <v>1</v>
      </c>
      <c r="I33" s="84">
        <v>17</v>
      </c>
      <c r="J33" s="652">
        <v>44</v>
      </c>
      <c r="K33" s="81"/>
      <c r="L33" s="27"/>
    </row>
    <row r="34" spans="1:12" ht="23.25" customHeight="1">
      <c r="A34" s="27"/>
      <c r="B34" s="571" t="s">
        <v>68</v>
      </c>
      <c r="C34" s="84">
        <v>20</v>
      </c>
      <c r="D34" s="84">
        <v>14</v>
      </c>
      <c r="E34" s="84">
        <v>44</v>
      </c>
      <c r="F34" s="84">
        <v>36</v>
      </c>
      <c r="G34" s="649">
        <f t="shared" si="1"/>
        <v>40</v>
      </c>
      <c r="H34" s="84">
        <v>4</v>
      </c>
      <c r="I34" s="84">
        <v>10</v>
      </c>
      <c r="J34" s="652">
        <v>30</v>
      </c>
      <c r="K34" s="36"/>
      <c r="L34" s="27"/>
    </row>
    <row r="35" spans="1:12" ht="23.25" customHeight="1">
      <c r="A35" s="27"/>
      <c r="B35" s="572" t="s">
        <v>83</v>
      </c>
      <c r="C35" s="84">
        <v>11</v>
      </c>
      <c r="D35" s="84">
        <v>8</v>
      </c>
      <c r="E35" s="84">
        <v>16</v>
      </c>
      <c r="F35" s="84">
        <v>13</v>
      </c>
      <c r="G35" s="649">
        <f t="shared" si="1"/>
        <v>14.5</v>
      </c>
      <c r="H35" s="84">
        <v>3</v>
      </c>
      <c r="I35" s="84">
        <v>2</v>
      </c>
      <c r="J35" s="652">
        <v>11</v>
      </c>
      <c r="K35" s="42"/>
      <c r="L35" s="27"/>
    </row>
    <row r="36" spans="1:12" ht="23.25" customHeight="1">
      <c r="A36" s="27"/>
      <c r="B36" s="571" t="s">
        <v>626</v>
      </c>
      <c r="C36" s="84">
        <v>18</v>
      </c>
      <c r="D36" s="84">
        <v>11</v>
      </c>
      <c r="E36" s="84">
        <v>33</v>
      </c>
      <c r="F36" s="84">
        <v>22</v>
      </c>
      <c r="G36" s="649">
        <f t="shared" si="1"/>
        <v>27.5</v>
      </c>
      <c r="H36" s="84">
        <v>2</v>
      </c>
      <c r="I36" s="84">
        <v>9</v>
      </c>
      <c r="J36" s="652">
        <v>22</v>
      </c>
      <c r="K36" s="42"/>
      <c r="L36" s="27"/>
    </row>
    <row r="37" spans="1:12" ht="23.25" customHeight="1">
      <c r="A37" s="27"/>
      <c r="B37" s="571" t="s">
        <v>89</v>
      </c>
      <c r="C37" s="84">
        <v>15</v>
      </c>
      <c r="D37" s="84">
        <v>3</v>
      </c>
      <c r="E37" s="84">
        <v>15</v>
      </c>
      <c r="F37" s="84">
        <v>15</v>
      </c>
      <c r="G37" s="649">
        <f t="shared" si="1"/>
        <v>15</v>
      </c>
      <c r="H37" s="84">
        <v>0</v>
      </c>
      <c r="I37" s="84">
        <v>0</v>
      </c>
      <c r="J37" s="652">
        <v>15</v>
      </c>
      <c r="K37" s="300"/>
      <c r="L37" s="27"/>
    </row>
    <row r="38" spans="1:12" ht="23.25" customHeight="1">
      <c r="A38" s="27"/>
      <c r="B38" s="571" t="s">
        <v>29</v>
      </c>
      <c r="C38" s="84">
        <v>22</v>
      </c>
      <c r="D38" s="84">
        <v>10</v>
      </c>
      <c r="E38" s="84">
        <v>39</v>
      </c>
      <c r="F38" s="84">
        <v>31</v>
      </c>
      <c r="G38" s="649">
        <f t="shared" si="1"/>
        <v>35</v>
      </c>
      <c r="H38" s="84">
        <v>3</v>
      </c>
      <c r="I38" s="84">
        <v>14</v>
      </c>
      <c r="J38" s="652">
        <v>22</v>
      </c>
      <c r="K38" s="300"/>
      <c r="L38" s="27"/>
    </row>
    <row r="39" spans="1:12" ht="23.25" customHeight="1">
      <c r="A39" s="27"/>
      <c r="B39" s="571" t="s">
        <v>20</v>
      </c>
      <c r="C39" s="84">
        <v>20</v>
      </c>
      <c r="D39" s="84">
        <v>13</v>
      </c>
      <c r="E39" s="84">
        <v>42</v>
      </c>
      <c r="F39" s="84">
        <v>38</v>
      </c>
      <c r="G39" s="649">
        <f t="shared" si="1"/>
        <v>40</v>
      </c>
      <c r="H39" s="84">
        <v>3</v>
      </c>
      <c r="I39" s="84">
        <v>9</v>
      </c>
      <c r="J39" s="652">
        <v>26</v>
      </c>
      <c r="K39" s="300"/>
      <c r="L39" s="27"/>
    </row>
    <row r="40" spans="1:12" ht="23.25" customHeight="1">
      <c r="A40" s="27"/>
      <c r="B40" s="571" t="s">
        <v>40</v>
      </c>
      <c r="C40" s="84">
        <v>27</v>
      </c>
      <c r="D40" s="84">
        <v>12</v>
      </c>
      <c r="E40" s="84">
        <v>56</v>
      </c>
      <c r="F40" s="84">
        <v>35</v>
      </c>
      <c r="G40" s="649">
        <f t="shared" si="1"/>
        <v>45.5</v>
      </c>
      <c r="H40" s="84">
        <v>1</v>
      </c>
      <c r="I40" s="84">
        <v>23</v>
      </c>
      <c r="J40" s="652">
        <v>32</v>
      </c>
      <c r="K40" s="300"/>
      <c r="L40" s="27"/>
    </row>
    <row r="41" spans="1:12" ht="23.25" customHeight="1">
      <c r="A41" s="27"/>
      <c r="B41" s="571" t="s">
        <v>61</v>
      </c>
      <c r="C41" s="84">
        <v>15</v>
      </c>
      <c r="D41" s="84">
        <v>15</v>
      </c>
      <c r="E41" s="84">
        <v>34</v>
      </c>
      <c r="F41" s="84">
        <v>17</v>
      </c>
      <c r="G41" s="649">
        <f t="shared" si="1"/>
        <v>25.5</v>
      </c>
      <c r="H41" s="84">
        <v>16</v>
      </c>
      <c r="I41" s="84">
        <v>2</v>
      </c>
      <c r="J41" s="652">
        <v>16</v>
      </c>
      <c r="K41" s="300"/>
      <c r="L41" s="27"/>
    </row>
    <row r="42" spans="1:12" ht="23.25" customHeight="1">
      <c r="A42" s="27"/>
      <c r="B42" s="571" t="s">
        <v>86</v>
      </c>
      <c r="C42" s="84">
        <v>13</v>
      </c>
      <c r="D42" s="84">
        <v>13</v>
      </c>
      <c r="E42" s="84">
        <v>13</v>
      </c>
      <c r="F42" s="84">
        <v>13</v>
      </c>
      <c r="G42" s="649">
        <f t="shared" si="1"/>
        <v>13</v>
      </c>
      <c r="H42" s="84">
        <v>0</v>
      </c>
      <c r="I42" s="84">
        <v>0</v>
      </c>
      <c r="J42" s="652">
        <v>13</v>
      </c>
      <c r="K42" s="300"/>
      <c r="L42" s="27"/>
    </row>
    <row r="43" spans="1:12" ht="23.25" customHeight="1">
      <c r="A43" s="27"/>
      <c r="B43" s="571" t="s">
        <v>65</v>
      </c>
      <c r="C43" s="84">
        <v>25</v>
      </c>
      <c r="D43" s="84">
        <v>19</v>
      </c>
      <c r="E43" s="84">
        <v>33</v>
      </c>
      <c r="F43" s="84">
        <v>25</v>
      </c>
      <c r="G43" s="649">
        <f t="shared" si="1"/>
        <v>29</v>
      </c>
      <c r="H43" s="84">
        <v>3</v>
      </c>
      <c r="I43" s="84">
        <v>20</v>
      </c>
      <c r="J43" s="652">
        <v>17</v>
      </c>
      <c r="K43" s="385"/>
      <c r="L43" s="27"/>
    </row>
    <row r="44" spans="1:12" ht="23.25" customHeight="1">
      <c r="A44" s="27"/>
      <c r="B44" s="571" t="s">
        <v>75</v>
      </c>
      <c r="C44" s="84">
        <v>20</v>
      </c>
      <c r="D44" s="84">
        <v>8</v>
      </c>
      <c r="E44" s="84">
        <v>35</v>
      </c>
      <c r="F44" s="84">
        <v>21</v>
      </c>
      <c r="G44" s="649">
        <f t="shared" si="1"/>
        <v>28</v>
      </c>
      <c r="H44" s="84">
        <v>2</v>
      </c>
      <c r="I44" s="84">
        <v>13</v>
      </c>
      <c r="J44" s="652">
        <v>20</v>
      </c>
      <c r="K44" s="81"/>
      <c r="L44" s="27"/>
    </row>
    <row r="45" spans="1:12" ht="23.25" customHeight="1">
      <c r="A45" s="27"/>
      <c r="B45" s="571" t="s">
        <v>43</v>
      </c>
      <c r="C45" s="407">
        <v>20</v>
      </c>
      <c r="D45" s="407">
        <v>21</v>
      </c>
      <c r="E45" s="407">
        <v>49</v>
      </c>
      <c r="F45" s="407">
        <v>37</v>
      </c>
      <c r="G45" s="650">
        <f t="shared" si="1"/>
        <v>43</v>
      </c>
      <c r="H45" s="407">
        <v>1</v>
      </c>
      <c r="I45" s="407">
        <v>17</v>
      </c>
      <c r="J45" s="653">
        <v>31</v>
      </c>
      <c r="K45" s="36"/>
      <c r="L45" s="27"/>
    </row>
    <row r="46" spans="1:12" ht="23.25" customHeight="1">
      <c r="A46" s="27"/>
      <c r="B46" s="546" t="s">
        <v>182</v>
      </c>
      <c r="C46" s="403">
        <f>SUM(C25:C45)</f>
        <v>378</v>
      </c>
      <c r="D46" s="403">
        <f>SUM(D25:D45)</f>
        <v>291</v>
      </c>
      <c r="E46" s="403">
        <f>SUM(E25:E45)</f>
        <v>794</v>
      </c>
      <c r="F46" s="403">
        <f>SUM(F25:F45)</f>
        <v>622</v>
      </c>
      <c r="G46" s="403">
        <f t="shared" si="1"/>
        <v>708</v>
      </c>
      <c r="H46" s="403">
        <f>SUM(H25:H45)</f>
        <v>50</v>
      </c>
      <c r="I46" s="403">
        <f>SUM(I25:I45)</f>
        <v>236</v>
      </c>
      <c r="J46" s="424">
        <f>SUM(J25:J45)</f>
        <v>511</v>
      </c>
      <c r="K46" s="36"/>
      <c r="L46" s="27"/>
    </row>
    <row r="47" spans="1:12" ht="23.25" customHeight="1">
      <c r="A47" s="27"/>
      <c r="B47" s="147" t="s">
        <v>183</v>
      </c>
      <c r="C47" s="70">
        <f>C23+C46</f>
        <v>465</v>
      </c>
      <c r="D47" s="70">
        <f>D23+D46</f>
        <v>361</v>
      </c>
      <c r="E47" s="637">
        <f>E23+E46</f>
        <v>1073</v>
      </c>
      <c r="F47" s="70">
        <f>F23+F46</f>
        <v>885</v>
      </c>
      <c r="G47" s="637">
        <f t="shared" si="1"/>
        <v>979</v>
      </c>
      <c r="H47" s="70">
        <f>H23+H46</f>
        <v>56</v>
      </c>
      <c r="I47" s="70">
        <f>I23+I46</f>
        <v>272</v>
      </c>
      <c r="J47" s="71">
        <f>J23+J46</f>
        <v>758</v>
      </c>
      <c r="K47" s="42"/>
      <c r="L47" s="27"/>
    </row>
    <row r="48" spans="1:12" ht="23.25" customHeight="1">
      <c r="A48" s="27"/>
      <c r="B48" s="32" t="s">
        <v>7</v>
      </c>
      <c r="C48" s="60"/>
      <c r="D48" s="60"/>
      <c r="E48" s="60"/>
      <c r="F48" s="60"/>
      <c r="G48" s="60"/>
      <c r="H48" s="60"/>
      <c r="I48" s="60"/>
      <c r="J48" s="60"/>
      <c r="K48" s="42"/>
      <c r="L48" s="27"/>
    </row>
    <row r="49" spans="1:12" ht="23.25" customHeight="1">
      <c r="A49" s="27"/>
      <c r="B49" s="18" t="s">
        <v>184</v>
      </c>
      <c r="C49" s="60"/>
      <c r="D49" s="60"/>
      <c r="E49" s="60"/>
      <c r="F49" s="60"/>
      <c r="G49" s="60"/>
      <c r="H49" s="60"/>
      <c r="I49" s="60"/>
      <c r="J49" s="60"/>
      <c r="K49" s="300"/>
      <c r="L49" s="27"/>
    </row>
    <row r="50" spans="1:12" ht="23.25" customHeight="1">
      <c r="A50" s="27"/>
      <c r="B50" s="644" t="s">
        <v>106</v>
      </c>
      <c r="C50" s="68"/>
      <c r="D50" s="68"/>
      <c r="E50" s="68"/>
      <c r="F50" s="68"/>
      <c r="G50" s="68"/>
      <c r="H50" s="68"/>
      <c r="I50" s="134"/>
      <c r="J50" s="134"/>
      <c r="K50" s="300"/>
      <c r="L50" s="27"/>
    </row>
    <row r="51" spans="1:12" ht="23.25" customHeight="1">
      <c r="A51" s="27"/>
      <c r="B51" s="285" t="s">
        <v>194</v>
      </c>
      <c r="C51" s="68"/>
      <c r="D51" s="68"/>
      <c r="E51" s="68"/>
      <c r="F51" s="68"/>
      <c r="G51" s="68"/>
      <c r="H51" s="68"/>
      <c r="I51" s="84"/>
      <c r="J51" s="84"/>
      <c r="K51" s="300"/>
      <c r="L51" s="27"/>
    </row>
    <row r="52" spans="1:12" ht="23.25" customHeight="1">
      <c r="A52" s="27"/>
      <c r="B52" s="376"/>
      <c r="C52" s="68"/>
      <c r="D52" s="68"/>
      <c r="E52" s="68"/>
      <c r="F52" s="68"/>
      <c r="G52" s="68"/>
      <c r="H52" s="68"/>
      <c r="I52" s="84"/>
      <c r="J52" s="84"/>
      <c r="K52" s="300"/>
      <c r="L52" s="27"/>
    </row>
    <row r="53" spans="1:12" ht="23.25" customHeight="1">
      <c r="A53" s="27"/>
      <c r="B53" s="376"/>
      <c r="C53" s="68"/>
      <c r="D53" s="68"/>
      <c r="E53" s="68"/>
      <c r="F53" s="68"/>
      <c r="G53" s="68"/>
      <c r="H53" s="68"/>
      <c r="I53" s="84"/>
      <c r="J53" s="84"/>
      <c r="K53" s="300"/>
      <c r="L53" s="27"/>
    </row>
    <row r="54" spans="1:12" ht="23.25" customHeight="1">
      <c r="A54" s="27"/>
      <c r="B54" s="376"/>
      <c r="C54" s="68"/>
      <c r="D54" s="68"/>
      <c r="E54" s="68"/>
      <c r="F54" s="68"/>
      <c r="G54" s="68"/>
      <c r="H54" s="68"/>
      <c r="I54" s="84"/>
      <c r="J54" s="84"/>
      <c r="K54" s="300"/>
      <c r="L54" s="27"/>
    </row>
    <row r="55" spans="1:12" ht="23.25" customHeight="1">
      <c r="A55" s="27"/>
      <c r="B55" s="376"/>
      <c r="C55" s="68"/>
      <c r="D55" s="68"/>
      <c r="E55" s="68"/>
      <c r="F55" s="68"/>
      <c r="G55" s="68"/>
      <c r="H55" s="68"/>
      <c r="I55" s="134"/>
      <c r="J55" s="134"/>
      <c r="K55" s="300"/>
      <c r="L55" s="27"/>
    </row>
    <row r="56" spans="1:12" ht="23.25" customHeight="1">
      <c r="B56" s="269"/>
      <c r="C56" s="392"/>
      <c r="D56" s="392"/>
      <c r="E56" s="392"/>
      <c r="F56" s="392"/>
      <c r="G56" s="392"/>
      <c r="H56" s="392"/>
      <c r="I56" s="520"/>
      <c r="J56" s="520"/>
      <c r="K56" s="385"/>
      <c r="L56" s="27"/>
    </row>
    <row r="57" spans="1:12" ht="23.25" customHeight="1">
      <c r="B57" s="32"/>
      <c r="C57" s="81"/>
      <c r="D57" s="81"/>
      <c r="E57" s="81"/>
      <c r="F57" s="81"/>
      <c r="G57" s="81"/>
      <c r="H57" s="81"/>
      <c r="I57" s="81"/>
      <c r="J57" s="81"/>
      <c r="K57" s="81"/>
      <c r="L57" s="27"/>
    </row>
    <row r="58" spans="1:12" ht="23.25" customHeight="1">
      <c r="B58" s="537"/>
      <c r="C58" s="81"/>
      <c r="D58" s="81"/>
      <c r="E58" s="81"/>
      <c r="F58" s="81"/>
      <c r="G58" s="81"/>
      <c r="H58" s="81"/>
      <c r="I58" s="81"/>
      <c r="J58" s="81"/>
      <c r="K58" s="81"/>
      <c r="L58" s="27"/>
    </row>
    <row r="59" spans="1:12" ht="23.25" customHeight="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27"/>
    </row>
    <row r="60" spans="1:12" ht="23.25" customHeight="1">
      <c r="B60" s="257"/>
      <c r="C60" s="387"/>
      <c r="D60" s="388"/>
      <c r="E60" s="295"/>
      <c r="F60" s="295"/>
      <c r="G60" s="389"/>
      <c r="H60" s="42"/>
      <c r="I60" s="335"/>
      <c r="J60" s="335"/>
      <c r="K60" s="42"/>
      <c r="L60" s="27"/>
    </row>
    <row r="61" spans="1:12" ht="23.25" customHeight="1">
      <c r="B61" s="390"/>
      <c r="C61" s="391"/>
      <c r="D61" s="391"/>
      <c r="E61" s="391"/>
      <c r="F61" s="391"/>
      <c r="G61" s="391"/>
      <c r="H61" s="391"/>
      <c r="I61" s="521"/>
      <c r="J61" s="521"/>
      <c r="K61" s="42"/>
      <c r="L61" s="27"/>
    </row>
    <row r="62" spans="1:12" ht="23.25" customHeight="1">
      <c r="B62" s="376"/>
      <c r="C62" s="68"/>
      <c r="D62" s="68"/>
      <c r="E62" s="68"/>
      <c r="F62" s="68"/>
      <c r="G62" s="68"/>
      <c r="H62" s="68"/>
      <c r="I62" s="84"/>
      <c r="J62" s="84"/>
      <c r="K62" s="300"/>
      <c r="L62" s="27"/>
    </row>
    <row r="63" spans="1:12" ht="23.25" customHeight="1">
      <c r="B63" s="376"/>
      <c r="C63" s="68"/>
      <c r="D63" s="68"/>
      <c r="E63" s="68"/>
      <c r="F63" s="68"/>
      <c r="G63" s="68"/>
      <c r="H63" s="68"/>
      <c r="I63" s="84"/>
      <c r="J63" s="84"/>
      <c r="K63" s="300"/>
      <c r="L63" s="27"/>
    </row>
    <row r="64" spans="1:12" ht="23.25" customHeight="1">
      <c r="B64" s="376"/>
      <c r="C64" s="68"/>
      <c r="D64" s="68"/>
      <c r="E64" s="68"/>
      <c r="F64" s="68"/>
      <c r="G64" s="68"/>
      <c r="H64" s="68"/>
      <c r="I64" s="84"/>
      <c r="J64" s="134"/>
      <c r="K64" s="300"/>
      <c r="L64" s="27"/>
    </row>
    <row r="65" spans="2:12" ht="23.25" customHeight="1">
      <c r="B65" s="376"/>
      <c r="C65" s="68"/>
      <c r="D65" s="68"/>
      <c r="E65" s="68"/>
      <c r="F65" s="68"/>
      <c r="G65" s="68"/>
      <c r="H65" s="68"/>
      <c r="I65" s="84"/>
      <c r="J65" s="84"/>
      <c r="K65" s="300"/>
      <c r="L65" s="27"/>
    </row>
    <row r="66" spans="2:12" ht="23.25" customHeight="1">
      <c r="B66" s="376"/>
      <c r="C66" s="68"/>
      <c r="D66" s="68"/>
      <c r="E66" s="68"/>
      <c r="F66" s="68"/>
      <c r="G66" s="68"/>
      <c r="H66" s="68"/>
      <c r="I66" s="84"/>
      <c r="J66" s="84"/>
      <c r="K66" s="300"/>
      <c r="L66" s="27"/>
    </row>
    <row r="67" spans="2:12" ht="23.25" customHeight="1">
      <c r="B67" s="376"/>
      <c r="C67" s="68"/>
      <c r="D67" s="68"/>
      <c r="E67" s="68"/>
      <c r="F67" s="68"/>
      <c r="G67" s="68"/>
      <c r="H67" s="68"/>
      <c r="I67" s="84"/>
      <c r="J67" s="134"/>
      <c r="K67" s="300"/>
      <c r="L67" s="27"/>
    </row>
    <row r="68" spans="2:12" ht="23.25" customHeight="1">
      <c r="B68" s="376"/>
      <c r="C68" s="68"/>
      <c r="D68" s="68"/>
      <c r="E68" s="68"/>
      <c r="F68" s="68"/>
      <c r="G68" s="68"/>
      <c r="H68" s="68"/>
      <c r="I68" s="134"/>
      <c r="J68" s="134"/>
      <c r="K68" s="300"/>
      <c r="L68" s="27"/>
    </row>
    <row r="69" spans="2:12" ht="23.25" customHeight="1">
      <c r="B69" s="269"/>
      <c r="C69" s="392"/>
      <c r="D69" s="392"/>
      <c r="E69" s="392"/>
      <c r="F69" s="392"/>
      <c r="G69" s="392"/>
      <c r="H69" s="392"/>
      <c r="I69" s="520"/>
      <c r="J69" s="520"/>
      <c r="K69" s="385"/>
      <c r="L69" s="27"/>
    </row>
    <row r="70" spans="2:12" ht="23.25" customHeight="1">
      <c r="B70" s="32"/>
      <c r="C70" s="81"/>
      <c r="D70" s="81"/>
      <c r="E70" s="81"/>
      <c r="F70" s="81"/>
      <c r="G70" s="81"/>
      <c r="H70" s="81"/>
      <c r="I70" s="81"/>
      <c r="J70" s="81"/>
      <c r="K70" s="81"/>
      <c r="L70" s="27"/>
    </row>
    <row r="71" spans="2:12" ht="23.25" customHeight="1">
      <c r="B71" s="36"/>
      <c r="C71" s="81"/>
      <c r="D71" s="81"/>
      <c r="E71" s="81"/>
      <c r="F71" s="81"/>
      <c r="G71" s="81"/>
      <c r="H71" s="81"/>
      <c r="I71" s="81"/>
      <c r="J71" s="81"/>
      <c r="K71" s="81"/>
      <c r="L71" s="27"/>
    </row>
    <row r="72" spans="2:12" ht="23.25" customHeight="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27"/>
    </row>
    <row r="73" spans="2:12" ht="23.25" customHeight="1">
      <c r="B73" s="257"/>
      <c r="C73" s="387"/>
      <c r="D73" s="388"/>
      <c r="E73" s="295"/>
      <c r="F73" s="295"/>
      <c r="G73" s="389"/>
      <c r="H73" s="42"/>
      <c r="I73" s="335"/>
      <c r="J73" s="335"/>
      <c r="K73" s="42"/>
      <c r="L73" s="27"/>
    </row>
    <row r="74" spans="2:12" ht="23.25" customHeight="1">
      <c r="B74" s="390"/>
      <c r="C74" s="391"/>
      <c r="D74" s="391"/>
      <c r="E74" s="391"/>
      <c r="F74" s="391"/>
      <c r="G74" s="391"/>
      <c r="H74" s="391"/>
      <c r="I74" s="521"/>
      <c r="J74" s="521"/>
      <c r="K74" s="42"/>
      <c r="L74" s="27"/>
    </row>
    <row r="75" spans="2:12" ht="23.25" customHeight="1">
      <c r="B75" s="376"/>
      <c r="C75" s="68"/>
      <c r="D75" s="68"/>
      <c r="E75" s="68"/>
      <c r="F75" s="68"/>
      <c r="G75" s="68"/>
      <c r="H75" s="68"/>
      <c r="I75" s="84"/>
      <c r="J75" s="84"/>
      <c r="K75" s="300"/>
      <c r="L75" s="27"/>
    </row>
    <row r="76" spans="2:12" ht="23.25" customHeight="1">
      <c r="B76" s="376"/>
      <c r="C76" s="68"/>
      <c r="D76" s="68"/>
      <c r="E76" s="68"/>
      <c r="F76" s="68"/>
      <c r="G76" s="68"/>
      <c r="H76" s="68"/>
      <c r="I76" s="84"/>
      <c r="J76" s="84"/>
      <c r="K76" s="300"/>
      <c r="L76" s="27"/>
    </row>
    <row r="77" spans="2:12" ht="23.25" customHeight="1">
      <c r="B77" s="376"/>
      <c r="C77" s="68"/>
      <c r="D77" s="68"/>
      <c r="E77" s="68"/>
      <c r="F77" s="68"/>
      <c r="G77" s="68"/>
      <c r="H77" s="68"/>
      <c r="I77" s="84"/>
      <c r="J77" s="84"/>
      <c r="K77" s="300"/>
      <c r="L77" s="27"/>
    </row>
    <row r="78" spans="2:12" ht="23.25" customHeight="1">
      <c r="B78" s="376"/>
      <c r="C78" s="68"/>
      <c r="D78" s="68"/>
      <c r="E78" s="68"/>
      <c r="F78" s="68"/>
      <c r="G78" s="68"/>
      <c r="H78" s="68"/>
      <c r="I78" s="84"/>
      <c r="J78" s="84"/>
      <c r="K78" s="300"/>
      <c r="L78" s="27"/>
    </row>
    <row r="79" spans="2:12" ht="23.25" customHeight="1">
      <c r="B79" s="376"/>
      <c r="C79" s="68"/>
      <c r="D79" s="68"/>
      <c r="E79" s="68"/>
      <c r="F79" s="68"/>
      <c r="G79" s="68"/>
      <c r="H79" s="68"/>
      <c r="I79" s="84"/>
      <c r="J79" s="84"/>
      <c r="K79" s="300"/>
      <c r="L79" s="27"/>
    </row>
    <row r="80" spans="2:12" ht="23.25" customHeight="1">
      <c r="B80" s="376"/>
      <c r="C80" s="68"/>
      <c r="D80" s="68"/>
      <c r="E80" s="68"/>
      <c r="F80" s="68"/>
      <c r="G80" s="68"/>
      <c r="H80" s="68"/>
      <c r="I80" s="84"/>
      <c r="J80" s="84"/>
      <c r="K80" s="300"/>
      <c r="L80" s="27"/>
    </row>
    <row r="81" spans="2:12" ht="23.25" customHeight="1">
      <c r="B81" s="269"/>
      <c r="C81" s="392"/>
      <c r="D81" s="392"/>
      <c r="E81" s="392"/>
      <c r="F81" s="392"/>
      <c r="G81" s="392"/>
      <c r="H81" s="392"/>
      <c r="I81" s="520"/>
      <c r="J81" s="520"/>
      <c r="K81" s="385"/>
      <c r="L81" s="27"/>
    </row>
    <row r="82" spans="2:12" ht="23.25" customHeight="1">
      <c r="B82" s="32"/>
      <c r="C82" s="81"/>
      <c r="D82" s="81"/>
      <c r="E82" s="81"/>
      <c r="F82" s="81"/>
      <c r="G82" s="81"/>
      <c r="H82" s="81"/>
      <c r="I82" s="81"/>
      <c r="J82" s="81"/>
      <c r="K82" s="81"/>
      <c r="L82" s="27"/>
    </row>
    <row r="83" spans="2:12" ht="23.25" customHeight="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27"/>
    </row>
    <row r="84" spans="2:12" ht="23.25" customHeight="1">
      <c r="B84" s="257"/>
      <c r="C84" s="325"/>
      <c r="D84" s="325"/>
      <c r="E84" s="325"/>
      <c r="F84" s="325"/>
      <c r="G84" s="325"/>
      <c r="H84" s="325"/>
      <c r="I84" s="145"/>
      <c r="J84" s="145"/>
      <c r="K84" s="325"/>
      <c r="L84" s="27"/>
    </row>
    <row r="85" spans="2:12" ht="23.25" customHeight="1">
      <c r="B85" s="390"/>
      <c r="C85" s="391"/>
      <c r="D85" s="391"/>
      <c r="E85" s="391"/>
      <c r="F85" s="391"/>
      <c r="G85" s="391"/>
      <c r="H85" s="391"/>
      <c r="I85" s="521"/>
      <c r="J85" s="521"/>
      <c r="K85" s="42"/>
      <c r="L85" s="27"/>
    </row>
    <row r="86" spans="2:12" ht="23.25" customHeight="1">
      <c r="B86" s="376"/>
      <c r="C86" s="68"/>
      <c r="D86" s="68"/>
      <c r="E86" s="68"/>
      <c r="F86" s="68"/>
      <c r="G86" s="68"/>
      <c r="H86" s="68"/>
      <c r="I86" s="134"/>
      <c r="J86" s="134"/>
      <c r="K86" s="300"/>
      <c r="L86" s="27"/>
    </row>
    <row r="87" spans="2:12" ht="23.25" customHeight="1">
      <c r="B87" s="376"/>
      <c r="C87" s="68"/>
      <c r="D87" s="68"/>
      <c r="E87" s="68"/>
      <c r="F87" s="68"/>
      <c r="G87" s="68"/>
      <c r="H87" s="68"/>
      <c r="I87" s="134"/>
      <c r="J87" s="134"/>
      <c r="K87" s="300"/>
      <c r="L87" s="27"/>
    </row>
    <row r="88" spans="2:12" ht="23.25" customHeight="1">
      <c r="B88" s="269"/>
      <c r="C88" s="392"/>
      <c r="D88" s="392"/>
      <c r="E88" s="392"/>
      <c r="F88" s="392"/>
      <c r="G88" s="392"/>
      <c r="H88" s="392"/>
      <c r="I88" s="520"/>
      <c r="J88" s="520"/>
      <c r="K88" s="300"/>
      <c r="L88" s="27"/>
    </row>
    <row r="89" spans="2:12" ht="23.25" customHeight="1">
      <c r="B89" s="32"/>
      <c r="C89" s="36"/>
      <c r="D89" s="36"/>
      <c r="E89" s="36"/>
      <c r="F89" s="36"/>
      <c r="G89" s="36"/>
      <c r="H89" s="36"/>
      <c r="I89" s="145"/>
      <c r="J89" s="145"/>
      <c r="K89" s="36"/>
      <c r="L89" s="27"/>
    </row>
    <row r="90" spans="2:12" ht="23.25" customHeight="1">
      <c r="B90" s="36"/>
      <c r="C90" s="36"/>
      <c r="D90" s="36"/>
      <c r="E90" s="36"/>
      <c r="F90" s="36"/>
      <c r="G90" s="36"/>
      <c r="H90" s="36"/>
      <c r="I90" s="145"/>
      <c r="J90" s="145"/>
      <c r="K90" s="36"/>
      <c r="L90" s="27"/>
    </row>
    <row r="91" spans="2:12" ht="23.25" customHeight="1">
      <c r="B91" s="36"/>
      <c r="C91" s="36"/>
      <c r="D91" s="36"/>
      <c r="E91" s="36"/>
      <c r="F91" s="36"/>
      <c r="G91" s="36"/>
      <c r="H91" s="36"/>
      <c r="I91" s="145"/>
      <c r="J91" s="145"/>
      <c r="K91" s="36"/>
      <c r="L91" s="27"/>
    </row>
    <row r="92" spans="2:12" ht="23.25" customHeight="1">
      <c r="B92" s="36"/>
      <c r="C92" s="36"/>
      <c r="D92" s="36"/>
      <c r="E92" s="36"/>
      <c r="F92" s="36"/>
      <c r="G92" s="36"/>
      <c r="H92" s="36"/>
      <c r="I92" s="145"/>
      <c r="J92" s="145"/>
      <c r="K92" s="36"/>
      <c r="L92" s="27"/>
    </row>
    <row r="93" spans="2:12" ht="23.25" customHeight="1">
      <c r="B93" s="36"/>
      <c r="C93" s="36"/>
      <c r="D93" s="36"/>
      <c r="E93" s="36"/>
      <c r="F93" s="36"/>
      <c r="G93" s="36"/>
      <c r="H93" s="36"/>
      <c r="I93" s="145"/>
      <c r="J93" s="145"/>
      <c r="K93" s="36"/>
      <c r="L93" s="27"/>
    </row>
    <row r="94" spans="2:12" ht="23.25" customHeight="1">
      <c r="B94" s="36"/>
      <c r="C94" s="36"/>
      <c r="D94" s="36"/>
      <c r="E94" s="36"/>
      <c r="F94" s="36"/>
      <c r="G94" s="36"/>
      <c r="H94" s="36"/>
      <c r="I94" s="145"/>
      <c r="J94" s="145"/>
      <c r="K94" s="36"/>
      <c r="L94" s="27"/>
    </row>
    <row r="95" spans="2:12" ht="23.25" customHeight="1">
      <c r="B95" s="36"/>
      <c r="C95" s="36"/>
      <c r="D95" s="36"/>
      <c r="E95" s="36"/>
      <c r="F95" s="36"/>
      <c r="G95" s="36"/>
      <c r="H95" s="36"/>
      <c r="I95" s="145"/>
      <c r="J95" s="145"/>
      <c r="K95" s="36"/>
      <c r="L95" s="27"/>
    </row>
    <row r="96" spans="2:12" ht="23.25" customHeight="1">
      <c r="B96" s="36"/>
      <c r="C96" s="36"/>
      <c r="D96" s="36"/>
      <c r="E96" s="36"/>
      <c r="F96" s="36"/>
      <c r="G96" s="36"/>
      <c r="H96" s="36"/>
      <c r="I96" s="145"/>
      <c r="J96" s="145"/>
      <c r="K96" s="36"/>
      <c r="L96" s="27"/>
    </row>
    <row r="97" spans="2:12" ht="23.25" customHeight="1">
      <c r="B97" s="36"/>
      <c r="C97" s="36"/>
      <c r="D97" s="36"/>
      <c r="E97" s="36"/>
      <c r="F97" s="36"/>
      <c r="G97" s="36"/>
      <c r="H97" s="36"/>
      <c r="I97" s="145"/>
      <c r="J97" s="145"/>
      <c r="K97" s="36"/>
      <c r="L97" s="27"/>
    </row>
    <row r="98" spans="2:12" ht="23.25" customHeight="1">
      <c r="B98" s="36"/>
      <c r="C98" s="36"/>
      <c r="D98" s="36"/>
      <c r="E98" s="36"/>
      <c r="F98" s="36"/>
      <c r="G98" s="36"/>
      <c r="H98" s="36"/>
      <c r="I98" s="145"/>
      <c r="J98" s="145"/>
      <c r="K98" s="36"/>
      <c r="L98" s="27"/>
    </row>
    <row r="99" spans="2:12" ht="23.25" customHeight="1">
      <c r="B99" s="36"/>
      <c r="C99" s="36"/>
      <c r="D99" s="36"/>
      <c r="E99" s="36"/>
      <c r="F99" s="36"/>
      <c r="G99" s="36"/>
      <c r="H99" s="36"/>
      <c r="I99" s="145"/>
      <c r="J99" s="145"/>
      <c r="K99" s="36"/>
      <c r="L99" s="27"/>
    </row>
    <row r="100" spans="2:12" ht="23.25" customHeight="1">
      <c r="B100" s="36"/>
      <c r="C100" s="36"/>
      <c r="D100" s="36"/>
      <c r="E100" s="36"/>
      <c r="F100" s="36"/>
      <c r="G100" s="36"/>
      <c r="H100" s="36"/>
      <c r="I100" s="145"/>
      <c r="J100" s="145"/>
      <c r="K100" s="36"/>
      <c r="L100" s="27"/>
    </row>
    <row r="101" spans="2:12" ht="23.25" customHeight="1">
      <c r="B101" s="36"/>
      <c r="C101" s="36"/>
      <c r="D101" s="36"/>
      <c r="E101" s="36"/>
      <c r="F101" s="36"/>
      <c r="G101" s="36"/>
      <c r="H101" s="36"/>
      <c r="I101" s="145"/>
      <c r="J101" s="145"/>
      <c r="K101" s="36"/>
      <c r="L101" s="27"/>
    </row>
    <row r="102" spans="2:12" ht="23.25" customHeight="1">
      <c r="B102" s="36"/>
      <c r="C102" s="36"/>
      <c r="D102" s="36"/>
      <c r="E102" s="36"/>
      <c r="F102" s="36"/>
      <c r="G102" s="36"/>
      <c r="H102" s="36"/>
      <c r="I102" s="145"/>
      <c r="J102" s="145"/>
      <c r="K102" s="36"/>
      <c r="L102" s="27"/>
    </row>
    <row r="103" spans="2:12" ht="23.25" customHeight="1">
      <c r="B103" s="36"/>
      <c r="C103" s="36"/>
      <c r="D103" s="36"/>
      <c r="E103" s="36"/>
      <c r="F103" s="36"/>
      <c r="G103" s="36"/>
      <c r="H103" s="36"/>
      <c r="I103" s="145"/>
      <c r="J103" s="145"/>
      <c r="K103" s="36"/>
      <c r="L103" s="27"/>
    </row>
    <row r="104" spans="2:12" ht="23.25" customHeight="1">
      <c r="B104" s="36"/>
      <c r="C104" s="36"/>
      <c r="D104" s="36"/>
      <c r="E104" s="36"/>
      <c r="F104" s="36"/>
      <c r="G104" s="36"/>
      <c r="H104" s="36"/>
      <c r="I104" s="145"/>
      <c r="J104" s="145"/>
      <c r="K104" s="36"/>
      <c r="L104" s="27"/>
    </row>
    <row r="105" spans="2:12" ht="23.25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27"/>
    </row>
    <row r="106" spans="2:12" ht="23.25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27"/>
    </row>
    <row r="107" spans="2:12" ht="23.25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27"/>
    </row>
    <row r="108" spans="2:12" ht="23.25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27"/>
    </row>
    <row r="109" spans="2:12" ht="23.25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27"/>
    </row>
    <row r="110" spans="2:12" ht="23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27"/>
    </row>
    <row r="111" spans="2:12" ht="23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27"/>
    </row>
    <row r="112" spans="2:12" ht="23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27"/>
    </row>
    <row r="113" spans="2:12" ht="23.25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27"/>
    </row>
    <row r="114" spans="2:12" ht="23.25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27"/>
    </row>
    <row r="115" spans="2:12" ht="23.25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27"/>
    </row>
    <row r="116" spans="2:12" ht="23.25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27"/>
    </row>
    <row r="117" spans="2:12" ht="23.25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27"/>
    </row>
    <row r="118" spans="2:12" ht="23.2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27"/>
    </row>
    <row r="119" spans="2:12" ht="23.25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27"/>
    </row>
    <row r="120" spans="2:12" ht="23.25" customHeight="1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27"/>
    </row>
    <row r="121" spans="2:12" ht="23.25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27"/>
    </row>
    <row r="122" spans="2:12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2:12" ht="23.2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2:12" ht="23.2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Q228"/>
  <sheetViews>
    <sheetView showGridLines="0" zoomScale="85" zoomScaleNormal="85" workbookViewId="0">
      <selection activeCell="B36" sqref="B36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/>
    <row r="12" spans="1:13" ht="23.25" customHeight="1">
      <c r="B12" s="257" t="s">
        <v>203</v>
      </c>
      <c r="C12" s="60"/>
      <c r="D12" s="60"/>
      <c r="E12" s="60"/>
      <c r="F12" s="60"/>
      <c r="G12" s="60"/>
      <c r="H12" s="60"/>
      <c r="I12" s="60"/>
      <c r="J12" s="60"/>
      <c r="K12" s="42"/>
      <c r="L12" s="27"/>
    </row>
    <row r="13" spans="1:13" ht="50.1" customHeight="1">
      <c r="B13" s="62" t="s">
        <v>171</v>
      </c>
      <c r="C13" s="274" t="s">
        <v>172</v>
      </c>
      <c r="D13" s="274" t="s">
        <v>173</v>
      </c>
      <c r="E13" s="274" t="s">
        <v>174</v>
      </c>
      <c r="F13" s="274" t="s">
        <v>175</v>
      </c>
      <c r="G13" s="274" t="s">
        <v>176</v>
      </c>
      <c r="H13" s="274" t="s">
        <v>177</v>
      </c>
      <c r="I13" s="274" t="s">
        <v>178</v>
      </c>
      <c r="J13" s="338" t="s">
        <v>179</v>
      </c>
      <c r="K13" s="42"/>
      <c r="L13" s="27"/>
    </row>
    <row r="14" spans="1:13" ht="23.25" customHeight="1">
      <c r="B14" s="546" t="s">
        <v>4</v>
      </c>
      <c r="C14" s="549"/>
      <c r="D14" s="549"/>
      <c r="E14" s="549"/>
      <c r="F14" s="549"/>
      <c r="G14" s="549"/>
      <c r="H14" s="549"/>
      <c r="I14" s="549"/>
      <c r="J14" s="639"/>
      <c r="K14" s="300"/>
      <c r="L14" s="27"/>
    </row>
    <row r="15" spans="1:13" ht="23.25" customHeight="1">
      <c r="B15" s="399" t="s">
        <v>15</v>
      </c>
      <c r="C15" s="134">
        <v>15</v>
      </c>
      <c r="D15" s="134">
        <v>15</v>
      </c>
      <c r="E15" s="277">
        <v>68</v>
      </c>
      <c r="F15" s="277">
        <v>55</v>
      </c>
      <c r="G15" s="277">
        <f t="shared" ref="G15:G23" si="0">IF(ISERROR(AVERAGE(E15:F15)),"_",(AVERAGE(E15:F15)))</f>
        <v>61.5</v>
      </c>
      <c r="H15" s="277">
        <v>0</v>
      </c>
      <c r="I15" s="277">
        <v>16</v>
      </c>
      <c r="J15" s="336">
        <v>52</v>
      </c>
      <c r="K15" s="300"/>
      <c r="L15" s="27"/>
    </row>
    <row r="16" spans="1:13" ht="23.25" customHeight="1">
      <c r="B16" s="400" t="s">
        <v>191</v>
      </c>
      <c r="C16" s="134">
        <v>8</v>
      </c>
      <c r="D16" s="134">
        <v>6</v>
      </c>
      <c r="E16" s="134">
        <v>18</v>
      </c>
      <c r="F16" s="134">
        <v>18</v>
      </c>
      <c r="G16" s="134">
        <f t="shared" si="0"/>
        <v>18</v>
      </c>
      <c r="H16" s="134">
        <v>0</v>
      </c>
      <c r="I16" s="134">
        <v>0</v>
      </c>
      <c r="J16" s="140">
        <v>18</v>
      </c>
      <c r="K16" s="300"/>
      <c r="L16" s="27"/>
    </row>
    <row r="17" spans="1:12" ht="23.25" customHeight="1">
      <c r="B17" s="400" t="s">
        <v>36</v>
      </c>
      <c r="C17" s="134">
        <v>10</v>
      </c>
      <c r="D17" s="134">
        <v>10</v>
      </c>
      <c r="E17" s="134">
        <v>19</v>
      </c>
      <c r="F17" s="134">
        <v>18</v>
      </c>
      <c r="G17" s="134">
        <f t="shared" si="0"/>
        <v>18.5</v>
      </c>
      <c r="H17" s="134">
        <v>1</v>
      </c>
      <c r="I17" s="134">
        <v>0</v>
      </c>
      <c r="J17" s="140">
        <v>18</v>
      </c>
      <c r="K17" s="300"/>
      <c r="L17" s="27"/>
    </row>
    <row r="18" spans="1:12" ht="23.25" customHeight="1">
      <c r="B18" s="400" t="s">
        <v>46</v>
      </c>
      <c r="C18" s="134">
        <v>8</v>
      </c>
      <c r="D18" s="134">
        <v>8</v>
      </c>
      <c r="E18" s="134">
        <v>14</v>
      </c>
      <c r="F18" s="134">
        <v>14</v>
      </c>
      <c r="G18" s="134">
        <f t="shared" si="0"/>
        <v>14</v>
      </c>
      <c r="H18" s="134">
        <v>0</v>
      </c>
      <c r="I18" s="134">
        <v>0</v>
      </c>
      <c r="J18" s="140">
        <v>14</v>
      </c>
      <c r="K18" s="300"/>
      <c r="L18" s="27"/>
    </row>
    <row r="19" spans="1:12" ht="23.25" customHeight="1">
      <c r="B19" s="400" t="s">
        <v>180</v>
      </c>
      <c r="C19" s="134">
        <v>12</v>
      </c>
      <c r="D19" s="134">
        <v>12</v>
      </c>
      <c r="E19" s="134">
        <v>8</v>
      </c>
      <c r="F19" s="134">
        <v>20</v>
      </c>
      <c r="G19" s="134">
        <f t="shared" si="0"/>
        <v>14</v>
      </c>
      <c r="H19" s="134">
        <v>0</v>
      </c>
      <c r="I19" s="134">
        <v>0</v>
      </c>
      <c r="J19" s="140">
        <v>20</v>
      </c>
      <c r="K19" s="300"/>
      <c r="L19" s="27"/>
    </row>
    <row r="20" spans="1:12" ht="23.25" customHeight="1">
      <c r="B20" s="400" t="s">
        <v>626</v>
      </c>
      <c r="C20" s="134">
        <v>15</v>
      </c>
      <c r="D20" s="134">
        <v>16</v>
      </c>
      <c r="E20" s="134">
        <v>46</v>
      </c>
      <c r="F20" s="134">
        <v>41</v>
      </c>
      <c r="G20" s="134">
        <f t="shared" si="0"/>
        <v>43.5</v>
      </c>
      <c r="H20" s="134">
        <v>0</v>
      </c>
      <c r="I20" s="134">
        <v>8</v>
      </c>
      <c r="J20" s="140">
        <v>38</v>
      </c>
      <c r="K20" s="300"/>
      <c r="L20" s="27"/>
    </row>
    <row r="21" spans="1:12" ht="23.25" customHeight="1">
      <c r="B21" s="400" t="s">
        <v>29</v>
      </c>
      <c r="C21" s="134">
        <v>12</v>
      </c>
      <c r="D21" s="134">
        <v>10</v>
      </c>
      <c r="E21" s="134">
        <v>30</v>
      </c>
      <c r="F21" s="134">
        <v>29</v>
      </c>
      <c r="G21" s="134">
        <f t="shared" si="0"/>
        <v>29.5</v>
      </c>
      <c r="H21" s="134">
        <v>1</v>
      </c>
      <c r="I21" s="134">
        <v>0</v>
      </c>
      <c r="J21" s="140">
        <v>29</v>
      </c>
      <c r="K21" s="81"/>
      <c r="L21" s="27"/>
    </row>
    <row r="22" spans="1:12" ht="23.25" customHeight="1">
      <c r="A22" s="27"/>
      <c r="B22" s="401" t="s">
        <v>20</v>
      </c>
      <c r="C22" s="134">
        <v>10</v>
      </c>
      <c r="D22" s="134">
        <v>4</v>
      </c>
      <c r="E22" s="279">
        <v>39</v>
      </c>
      <c r="F22" s="279">
        <v>33</v>
      </c>
      <c r="G22" s="279">
        <f t="shared" si="0"/>
        <v>36</v>
      </c>
      <c r="H22" s="279">
        <v>0</v>
      </c>
      <c r="I22" s="279">
        <v>9</v>
      </c>
      <c r="J22" s="337">
        <v>30</v>
      </c>
      <c r="K22" s="27"/>
      <c r="L22" s="27"/>
    </row>
    <row r="23" spans="1:12" ht="23.25" customHeight="1">
      <c r="A23" s="27"/>
      <c r="B23" s="402" t="s">
        <v>181</v>
      </c>
      <c r="C23" s="636">
        <f>SUM(C15:C22)</f>
        <v>90</v>
      </c>
      <c r="D23" s="636">
        <f>SUM(D15:D22)</f>
        <v>81</v>
      </c>
      <c r="E23" s="403">
        <f>SUM(E15:E22)</f>
        <v>242</v>
      </c>
      <c r="F23" s="636">
        <f>SUM(F15:F22)</f>
        <v>228</v>
      </c>
      <c r="G23" s="403">
        <f t="shared" si="0"/>
        <v>235</v>
      </c>
      <c r="H23" s="636">
        <f>SUM(H15:H22)</f>
        <v>2</v>
      </c>
      <c r="I23" s="636">
        <f>SUM(I15:I22)</f>
        <v>33</v>
      </c>
      <c r="J23" s="424">
        <f>SUM(J15:J22)</f>
        <v>219</v>
      </c>
      <c r="K23" s="42"/>
      <c r="L23" s="27"/>
    </row>
    <row r="24" spans="1:12" ht="23.25" customHeight="1">
      <c r="A24" s="27"/>
      <c r="B24" s="546" t="s">
        <v>3</v>
      </c>
      <c r="C24" s="568"/>
      <c r="D24" s="568"/>
      <c r="E24" s="404"/>
      <c r="F24" s="568"/>
      <c r="G24" s="404"/>
      <c r="H24" s="568"/>
      <c r="I24" s="568"/>
      <c r="J24" s="426"/>
      <c r="K24" s="42"/>
      <c r="L24" s="27"/>
    </row>
    <row r="25" spans="1:12" ht="23.25" customHeight="1">
      <c r="A25" s="27"/>
      <c r="B25" s="571" t="s">
        <v>810</v>
      </c>
      <c r="C25" s="134">
        <v>0</v>
      </c>
      <c r="D25" s="134">
        <v>0</v>
      </c>
      <c r="E25" s="277">
        <v>20</v>
      </c>
      <c r="F25" s="134">
        <v>19</v>
      </c>
      <c r="G25" s="646">
        <f t="shared" ref="G25:G44" si="1">IF(ISERROR(AVERAGE(E25:F25)),"_",(AVERAGE(E25:F25)))</f>
        <v>19.5</v>
      </c>
      <c r="H25" s="134">
        <v>1</v>
      </c>
      <c r="I25" s="134">
        <v>0</v>
      </c>
      <c r="J25" s="140">
        <v>19</v>
      </c>
      <c r="K25" s="300"/>
      <c r="L25" s="27"/>
    </row>
    <row r="26" spans="1:12" ht="23.25" customHeight="1">
      <c r="A26" s="27"/>
      <c r="B26" s="571" t="s">
        <v>51</v>
      </c>
      <c r="C26" s="134">
        <v>15</v>
      </c>
      <c r="D26" s="134">
        <v>15</v>
      </c>
      <c r="E26" s="134">
        <v>35</v>
      </c>
      <c r="F26" s="134">
        <v>33</v>
      </c>
      <c r="G26" s="72">
        <f t="shared" si="1"/>
        <v>34</v>
      </c>
      <c r="H26" s="134">
        <v>0</v>
      </c>
      <c r="I26" s="134">
        <v>12</v>
      </c>
      <c r="J26" s="140">
        <v>23</v>
      </c>
      <c r="K26" s="300"/>
      <c r="L26" s="27"/>
    </row>
    <row r="27" spans="1:12" ht="23.25" customHeight="1">
      <c r="A27" s="27"/>
      <c r="B27" s="571" t="s">
        <v>15</v>
      </c>
      <c r="C27" s="134">
        <v>20</v>
      </c>
      <c r="D27" s="134">
        <v>23</v>
      </c>
      <c r="E27" s="134">
        <v>61</v>
      </c>
      <c r="F27" s="134">
        <v>46</v>
      </c>
      <c r="G27" s="72">
        <f t="shared" si="1"/>
        <v>53.5</v>
      </c>
      <c r="H27" s="134">
        <v>3</v>
      </c>
      <c r="I27" s="134">
        <v>18</v>
      </c>
      <c r="J27" s="140">
        <v>41</v>
      </c>
      <c r="K27" s="300"/>
      <c r="L27" s="27"/>
    </row>
    <row r="28" spans="1:12" ht="23.25" customHeight="1">
      <c r="A28" s="27"/>
      <c r="B28" s="571" t="s">
        <v>55</v>
      </c>
      <c r="C28" s="134">
        <v>12</v>
      </c>
      <c r="D28" s="134">
        <v>12</v>
      </c>
      <c r="E28" s="134">
        <v>29</v>
      </c>
      <c r="F28" s="134">
        <v>23</v>
      </c>
      <c r="G28" s="72">
        <f t="shared" si="1"/>
        <v>26</v>
      </c>
      <c r="H28" s="134">
        <v>1</v>
      </c>
      <c r="I28" s="134">
        <v>9</v>
      </c>
      <c r="J28" s="140">
        <v>19</v>
      </c>
      <c r="K28" s="300"/>
      <c r="L28" s="27"/>
    </row>
    <row r="29" spans="1:12" ht="23.25" customHeight="1">
      <c r="A29" s="27"/>
      <c r="B29" s="571" t="s">
        <v>193</v>
      </c>
      <c r="C29" s="134">
        <v>15</v>
      </c>
      <c r="D29" s="134">
        <v>14</v>
      </c>
      <c r="E29" s="134">
        <v>42</v>
      </c>
      <c r="F29" s="134">
        <v>36</v>
      </c>
      <c r="G29" s="72">
        <f t="shared" si="1"/>
        <v>39</v>
      </c>
      <c r="H29" s="134">
        <v>0</v>
      </c>
      <c r="I29" s="134">
        <v>14</v>
      </c>
      <c r="J29" s="140">
        <v>28</v>
      </c>
      <c r="K29" s="300"/>
      <c r="L29" s="27"/>
    </row>
    <row r="30" spans="1:12" ht="23.25" customHeight="1">
      <c r="A30" s="27"/>
      <c r="B30" s="571" t="s">
        <v>36</v>
      </c>
      <c r="C30" s="134">
        <v>20</v>
      </c>
      <c r="D30" s="134">
        <v>18</v>
      </c>
      <c r="E30" s="134">
        <v>61</v>
      </c>
      <c r="F30" s="134">
        <v>38</v>
      </c>
      <c r="G30" s="72">
        <f t="shared" si="1"/>
        <v>49.5</v>
      </c>
      <c r="H30" s="134">
        <v>6</v>
      </c>
      <c r="I30" s="134">
        <v>19</v>
      </c>
      <c r="J30" s="140">
        <v>36</v>
      </c>
      <c r="K30" s="300"/>
      <c r="L30" s="27"/>
    </row>
    <row r="31" spans="1:12" ht="23.25" customHeight="1">
      <c r="A31" s="27"/>
      <c r="B31" s="571" t="s">
        <v>46</v>
      </c>
      <c r="C31" s="134">
        <v>20</v>
      </c>
      <c r="D31" s="134">
        <v>20</v>
      </c>
      <c r="E31" s="134">
        <v>54</v>
      </c>
      <c r="F31" s="134">
        <v>51</v>
      </c>
      <c r="G31" s="72">
        <f t="shared" si="1"/>
        <v>52.5</v>
      </c>
      <c r="H31" s="134">
        <v>0</v>
      </c>
      <c r="I31" s="134">
        <v>18</v>
      </c>
      <c r="J31" s="140">
        <v>36</v>
      </c>
      <c r="K31" s="300"/>
      <c r="L31" s="27"/>
    </row>
    <row r="32" spans="1:12" ht="23.25" customHeight="1">
      <c r="A32" s="27"/>
      <c r="B32" s="571" t="s">
        <v>32</v>
      </c>
      <c r="C32" s="134">
        <v>25</v>
      </c>
      <c r="D32" s="134">
        <v>25</v>
      </c>
      <c r="E32" s="134">
        <v>62</v>
      </c>
      <c r="F32" s="134">
        <v>42</v>
      </c>
      <c r="G32" s="72">
        <f t="shared" si="1"/>
        <v>52</v>
      </c>
      <c r="H32" s="134">
        <v>1</v>
      </c>
      <c r="I32" s="134">
        <v>20</v>
      </c>
      <c r="J32" s="140">
        <v>41</v>
      </c>
      <c r="K32" s="81"/>
      <c r="L32" s="27"/>
    </row>
    <row r="33" spans="1:12" ht="23.25" customHeight="1">
      <c r="A33" s="27"/>
      <c r="B33" s="571" t="s">
        <v>68</v>
      </c>
      <c r="C33" s="134">
        <v>20</v>
      </c>
      <c r="D33" s="134">
        <v>16</v>
      </c>
      <c r="E33" s="134">
        <v>36</v>
      </c>
      <c r="F33" s="134">
        <v>30</v>
      </c>
      <c r="G33" s="72">
        <f t="shared" si="1"/>
        <v>33</v>
      </c>
      <c r="H33" s="134">
        <v>3</v>
      </c>
      <c r="I33" s="134">
        <v>5</v>
      </c>
      <c r="J33" s="140">
        <v>30</v>
      </c>
      <c r="K33" s="81"/>
      <c r="L33" s="27"/>
    </row>
    <row r="34" spans="1:12" ht="23.25" customHeight="1">
      <c r="A34" s="27"/>
      <c r="B34" s="572" t="s">
        <v>83</v>
      </c>
      <c r="C34" s="134">
        <v>0</v>
      </c>
      <c r="D34" s="134">
        <v>0</v>
      </c>
      <c r="E34" s="134">
        <v>11</v>
      </c>
      <c r="F34" s="134">
        <v>8</v>
      </c>
      <c r="G34" s="72">
        <f t="shared" si="1"/>
        <v>9.5</v>
      </c>
      <c r="H34" s="134">
        <v>3</v>
      </c>
      <c r="I34" s="134">
        <v>0</v>
      </c>
      <c r="J34" s="140">
        <v>8</v>
      </c>
      <c r="K34" s="36"/>
      <c r="L34" s="27"/>
    </row>
    <row r="35" spans="1:12" ht="23.25" customHeight="1">
      <c r="A35" s="27"/>
      <c r="B35" s="571" t="s">
        <v>626</v>
      </c>
      <c r="C35" s="134">
        <v>20</v>
      </c>
      <c r="D35" s="134">
        <v>12</v>
      </c>
      <c r="E35" s="134">
        <v>34</v>
      </c>
      <c r="F35" s="134">
        <v>22</v>
      </c>
      <c r="G35" s="72">
        <f t="shared" si="1"/>
        <v>28</v>
      </c>
      <c r="H35" s="134">
        <v>1</v>
      </c>
      <c r="I35" s="134">
        <v>11</v>
      </c>
      <c r="J35" s="140">
        <v>22</v>
      </c>
      <c r="K35" s="42"/>
      <c r="L35" s="27"/>
    </row>
    <row r="36" spans="1:12" ht="23.25" customHeight="1">
      <c r="A36" s="27"/>
      <c r="B36" s="571" t="s">
        <v>29</v>
      </c>
      <c r="C36" s="134">
        <v>22</v>
      </c>
      <c r="D36" s="134">
        <v>14</v>
      </c>
      <c r="E36" s="134">
        <v>38</v>
      </c>
      <c r="F36" s="134">
        <v>33</v>
      </c>
      <c r="G36" s="72">
        <f t="shared" si="1"/>
        <v>35.5</v>
      </c>
      <c r="H36" s="134">
        <v>1</v>
      </c>
      <c r="I36" s="134">
        <v>8</v>
      </c>
      <c r="J36" s="140">
        <v>30</v>
      </c>
      <c r="K36" s="42"/>
      <c r="L36" s="27"/>
    </row>
    <row r="37" spans="1:12" ht="23.25" customHeight="1">
      <c r="A37" s="27"/>
      <c r="B37" s="571" t="s">
        <v>20</v>
      </c>
      <c r="C37" s="134">
        <v>20</v>
      </c>
      <c r="D37" s="134">
        <v>20</v>
      </c>
      <c r="E37" s="134">
        <v>47</v>
      </c>
      <c r="F37" s="134">
        <v>45</v>
      </c>
      <c r="G37" s="72">
        <f t="shared" si="1"/>
        <v>46</v>
      </c>
      <c r="H37" s="134">
        <v>2</v>
      </c>
      <c r="I37" s="134">
        <v>16</v>
      </c>
      <c r="J37" s="140">
        <v>29</v>
      </c>
      <c r="K37" s="300"/>
      <c r="L37" s="27"/>
    </row>
    <row r="38" spans="1:12" ht="23.25" customHeight="1">
      <c r="A38" s="27"/>
      <c r="B38" s="571" t="s">
        <v>40</v>
      </c>
      <c r="C38" s="134">
        <v>26</v>
      </c>
      <c r="D38" s="134">
        <v>23</v>
      </c>
      <c r="E38" s="134">
        <v>60</v>
      </c>
      <c r="F38" s="134">
        <v>48</v>
      </c>
      <c r="G38" s="72">
        <f t="shared" si="1"/>
        <v>54</v>
      </c>
      <c r="H38" s="134">
        <v>3</v>
      </c>
      <c r="I38" s="134">
        <v>13</v>
      </c>
      <c r="J38" s="140">
        <v>44</v>
      </c>
      <c r="K38" s="300"/>
      <c r="L38" s="27"/>
    </row>
    <row r="39" spans="1:12" ht="23.25" customHeight="1">
      <c r="A39" s="27"/>
      <c r="B39" s="571" t="s">
        <v>61</v>
      </c>
      <c r="C39" s="134">
        <v>15</v>
      </c>
      <c r="D39" s="134">
        <v>15</v>
      </c>
      <c r="E39" s="134">
        <v>30</v>
      </c>
      <c r="F39" s="134">
        <v>21</v>
      </c>
      <c r="G39" s="72">
        <f t="shared" si="1"/>
        <v>25.5</v>
      </c>
      <c r="H39" s="134">
        <v>9</v>
      </c>
      <c r="I39" s="134">
        <v>3</v>
      </c>
      <c r="J39" s="140">
        <v>12</v>
      </c>
      <c r="K39" s="300"/>
      <c r="L39" s="27"/>
    </row>
    <row r="40" spans="1:12" ht="23.25" customHeight="1">
      <c r="A40" s="27"/>
      <c r="B40" s="571" t="s">
        <v>65</v>
      </c>
      <c r="C40" s="134">
        <v>20</v>
      </c>
      <c r="D40" s="134">
        <v>11</v>
      </c>
      <c r="E40" s="134">
        <v>46</v>
      </c>
      <c r="F40" s="134">
        <v>29</v>
      </c>
      <c r="G40" s="72">
        <f t="shared" si="1"/>
        <v>37.5</v>
      </c>
      <c r="H40" s="134">
        <v>1</v>
      </c>
      <c r="I40" s="134">
        <v>16</v>
      </c>
      <c r="J40" s="140">
        <v>29</v>
      </c>
      <c r="K40" s="300"/>
      <c r="L40" s="27"/>
    </row>
    <row r="41" spans="1:12" ht="23.25" customHeight="1">
      <c r="A41" s="27"/>
      <c r="B41" s="571" t="s">
        <v>75</v>
      </c>
      <c r="C41" s="134">
        <v>15</v>
      </c>
      <c r="D41" s="134">
        <v>14</v>
      </c>
      <c r="E41" s="134">
        <v>39</v>
      </c>
      <c r="F41" s="134">
        <v>33</v>
      </c>
      <c r="G41" s="72">
        <f t="shared" si="1"/>
        <v>36</v>
      </c>
      <c r="H41" s="134">
        <v>0</v>
      </c>
      <c r="I41" s="134">
        <v>12</v>
      </c>
      <c r="J41" s="140">
        <v>27</v>
      </c>
      <c r="K41" s="300"/>
      <c r="L41" s="27"/>
    </row>
    <row r="42" spans="1:12" ht="23.25" customHeight="1">
      <c r="A42" s="27"/>
      <c r="B42" s="566" t="s">
        <v>43</v>
      </c>
      <c r="C42" s="134">
        <v>20</v>
      </c>
      <c r="D42" s="134">
        <v>11</v>
      </c>
      <c r="E42" s="279">
        <v>44</v>
      </c>
      <c r="F42" s="279">
        <v>31</v>
      </c>
      <c r="G42" s="647">
        <f t="shared" si="1"/>
        <v>37.5</v>
      </c>
      <c r="H42" s="279">
        <v>2</v>
      </c>
      <c r="I42" s="279">
        <v>15</v>
      </c>
      <c r="J42" s="337">
        <v>28</v>
      </c>
      <c r="K42" s="300"/>
      <c r="L42" s="27"/>
    </row>
    <row r="43" spans="1:12" ht="23.25" customHeight="1">
      <c r="A43" s="27"/>
      <c r="B43" s="546" t="s">
        <v>182</v>
      </c>
      <c r="C43" s="403">
        <f>SUM(C25:C42)</f>
        <v>305</v>
      </c>
      <c r="D43" s="403">
        <f>SUM(D25:D42)</f>
        <v>263</v>
      </c>
      <c r="E43" s="403">
        <f>SUM(E25:E42)</f>
        <v>749</v>
      </c>
      <c r="F43" s="403">
        <f>SUM(F25:F42)</f>
        <v>588</v>
      </c>
      <c r="G43" s="403">
        <f t="shared" si="1"/>
        <v>668.5</v>
      </c>
      <c r="H43" s="403">
        <f>SUM(H25:H42)</f>
        <v>37</v>
      </c>
      <c r="I43" s="403">
        <f>SUM(I25:I42)</f>
        <v>209</v>
      </c>
      <c r="J43" s="424">
        <f>SUM(J25:J42)</f>
        <v>502</v>
      </c>
      <c r="K43" s="36"/>
      <c r="L43" s="27"/>
    </row>
    <row r="44" spans="1:12" ht="23.25" customHeight="1">
      <c r="A44" s="27"/>
      <c r="B44" s="147" t="s">
        <v>183</v>
      </c>
      <c r="C44" s="70">
        <f>C23+C43</f>
        <v>395</v>
      </c>
      <c r="D44" s="70">
        <f>D23+D43</f>
        <v>344</v>
      </c>
      <c r="E44" s="637">
        <f>E23+E43</f>
        <v>991</v>
      </c>
      <c r="F44" s="70">
        <f>F23+F43</f>
        <v>816</v>
      </c>
      <c r="G44" s="638">
        <f t="shared" si="1"/>
        <v>903.5</v>
      </c>
      <c r="H44" s="70">
        <f>H23+H43</f>
        <v>39</v>
      </c>
      <c r="I44" s="70">
        <f>I23+I43</f>
        <v>242</v>
      </c>
      <c r="J44" s="71">
        <f>J23+J43</f>
        <v>721</v>
      </c>
      <c r="K44" s="42"/>
      <c r="L44" s="27"/>
    </row>
    <row r="45" spans="1:12" ht="23.25" customHeight="1">
      <c r="A45" s="27"/>
      <c r="B45" s="32" t="s">
        <v>7</v>
      </c>
      <c r="C45" s="60"/>
      <c r="D45" s="60"/>
      <c r="E45" s="60"/>
      <c r="F45" s="60"/>
      <c r="G45" s="60"/>
      <c r="H45" s="60"/>
      <c r="I45" s="60"/>
      <c r="J45" s="60"/>
      <c r="K45" s="42"/>
      <c r="L45" s="27"/>
    </row>
    <row r="46" spans="1:12" ht="23.25" customHeight="1">
      <c r="A46" s="27"/>
      <c r="B46" s="18" t="s">
        <v>184</v>
      </c>
      <c r="C46" s="60"/>
      <c r="D46" s="60"/>
      <c r="E46" s="60"/>
      <c r="F46" s="60"/>
      <c r="G46" s="60"/>
      <c r="H46" s="60"/>
      <c r="I46" s="60"/>
      <c r="J46" s="60"/>
      <c r="K46" s="300"/>
      <c r="L46" s="27"/>
    </row>
    <row r="47" spans="1:12" ht="23.25" customHeight="1">
      <c r="A47" s="27"/>
      <c r="B47" s="644" t="s">
        <v>106</v>
      </c>
      <c r="C47" s="68"/>
      <c r="D47" s="68"/>
      <c r="E47" s="68"/>
      <c r="F47" s="68"/>
      <c r="G47" s="68"/>
      <c r="H47" s="68"/>
      <c r="I47" s="134"/>
      <c r="J47" s="134"/>
      <c r="K47" s="300"/>
      <c r="L47" s="27"/>
    </row>
    <row r="48" spans="1:12" ht="23.25" customHeight="1">
      <c r="A48" s="27"/>
      <c r="B48" s="285" t="s">
        <v>194</v>
      </c>
      <c r="C48" s="68"/>
      <c r="D48" s="68"/>
      <c r="E48" s="68"/>
      <c r="F48" s="68"/>
      <c r="G48" s="68"/>
      <c r="H48" s="68"/>
      <c r="I48" s="84"/>
      <c r="J48" s="84"/>
      <c r="K48" s="300"/>
      <c r="L48" s="27"/>
    </row>
    <row r="49" spans="1:12" ht="23.25" customHeight="1">
      <c r="A49" s="27"/>
      <c r="B49" s="376"/>
      <c r="C49" s="68"/>
      <c r="D49" s="68"/>
      <c r="E49" s="68"/>
      <c r="F49" s="68"/>
      <c r="G49" s="68"/>
      <c r="H49" s="68"/>
      <c r="I49" s="84"/>
      <c r="J49" s="84"/>
      <c r="K49" s="300"/>
      <c r="L49" s="27"/>
    </row>
    <row r="50" spans="1:12" ht="23.25" customHeight="1">
      <c r="A50" s="27"/>
      <c r="B50" s="376"/>
      <c r="C50" s="68"/>
      <c r="D50" s="68"/>
      <c r="E50" s="68"/>
      <c r="F50" s="68"/>
      <c r="G50" s="68"/>
      <c r="H50" s="68"/>
      <c r="I50" s="84"/>
      <c r="J50" s="84"/>
      <c r="K50" s="300"/>
      <c r="L50" s="27"/>
    </row>
    <row r="51" spans="1:12" ht="23.25" customHeight="1">
      <c r="A51" s="27"/>
      <c r="B51" s="376"/>
      <c r="C51" s="68"/>
      <c r="D51" s="68"/>
      <c r="E51" s="68"/>
      <c r="F51" s="68"/>
      <c r="G51" s="68"/>
      <c r="H51" s="68"/>
      <c r="I51" s="84"/>
      <c r="J51" s="84"/>
      <c r="K51" s="300"/>
      <c r="L51" s="27"/>
    </row>
    <row r="52" spans="1:12" ht="23.25" customHeight="1">
      <c r="A52" s="27"/>
      <c r="B52" s="376"/>
      <c r="C52" s="68"/>
      <c r="D52" s="68"/>
      <c r="E52" s="68"/>
      <c r="F52" s="68"/>
      <c r="G52" s="68"/>
      <c r="H52" s="68"/>
      <c r="I52" s="134"/>
      <c r="J52" s="134"/>
      <c r="K52" s="300"/>
      <c r="L52" s="27"/>
    </row>
    <row r="53" spans="1:12" ht="23.25" customHeight="1">
      <c r="B53" s="269"/>
      <c r="C53" s="392"/>
      <c r="D53" s="392"/>
      <c r="E53" s="392"/>
      <c r="F53" s="392"/>
      <c r="G53" s="392"/>
      <c r="H53" s="392"/>
      <c r="I53" s="520"/>
      <c r="J53" s="520"/>
      <c r="K53" s="385"/>
      <c r="L53" s="27"/>
    </row>
    <row r="54" spans="1:12" ht="23.25" customHeight="1">
      <c r="B54" s="32"/>
      <c r="C54" s="81"/>
      <c r="D54" s="81"/>
      <c r="E54" s="81"/>
      <c r="F54" s="81"/>
      <c r="G54" s="81"/>
      <c r="H54" s="81"/>
      <c r="I54" s="81"/>
      <c r="J54" s="81"/>
      <c r="K54" s="81"/>
      <c r="L54" s="27"/>
    </row>
    <row r="55" spans="1:12" ht="23.25" customHeight="1">
      <c r="B55" s="537"/>
      <c r="C55" s="81"/>
      <c r="D55" s="81"/>
      <c r="E55" s="81"/>
      <c r="F55" s="81"/>
      <c r="G55" s="81"/>
      <c r="H55" s="81"/>
      <c r="I55" s="81"/>
      <c r="J55" s="81"/>
      <c r="K55" s="81"/>
      <c r="L55" s="27"/>
    </row>
    <row r="56" spans="1:12" ht="23.25" customHeight="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27"/>
    </row>
    <row r="57" spans="1:12" ht="23.25" customHeight="1">
      <c r="B57" s="257"/>
      <c r="C57" s="387"/>
      <c r="D57" s="388"/>
      <c r="E57" s="295"/>
      <c r="F57" s="295"/>
      <c r="G57" s="389"/>
      <c r="H57" s="42"/>
      <c r="I57" s="335"/>
      <c r="J57" s="335"/>
      <c r="K57" s="42"/>
      <c r="L57" s="27"/>
    </row>
    <row r="58" spans="1:12" ht="23.25" customHeight="1">
      <c r="B58" s="390"/>
      <c r="C58" s="391"/>
      <c r="D58" s="391"/>
      <c r="E58" s="391"/>
      <c r="F58" s="391"/>
      <c r="G58" s="391"/>
      <c r="H58" s="391"/>
      <c r="I58" s="521"/>
      <c r="J58" s="521"/>
      <c r="K58" s="42"/>
      <c r="L58" s="27"/>
    </row>
    <row r="59" spans="1:12" ht="23.25" customHeight="1">
      <c r="B59" s="376"/>
      <c r="C59" s="68"/>
      <c r="D59" s="68"/>
      <c r="E59" s="68"/>
      <c r="F59" s="68"/>
      <c r="G59" s="68"/>
      <c r="H59" s="68"/>
      <c r="I59" s="84"/>
      <c r="J59" s="84"/>
      <c r="K59" s="300"/>
      <c r="L59" s="27"/>
    </row>
    <row r="60" spans="1:12" ht="23.25" customHeight="1">
      <c r="B60" s="376"/>
      <c r="C60" s="68"/>
      <c r="D60" s="68"/>
      <c r="E60" s="68"/>
      <c r="F60" s="68"/>
      <c r="G60" s="68"/>
      <c r="H60" s="68"/>
      <c r="I60" s="84"/>
      <c r="J60" s="84"/>
      <c r="K60" s="300"/>
      <c r="L60" s="27"/>
    </row>
    <row r="61" spans="1:12" ht="23.25" customHeight="1">
      <c r="B61" s="376"/>
      <c r="C61" s="68"/>
      <c r="D61" s="68"/>
      <c r="E61" s="68"/>
      <c r="F61" s="68"/>
      <c r="G61" s="68"/>
      <c r="H61" s="68"/>
      <c r="I61" s="84"/>
      <c r="J61" s="134"/>
      <c r="K61" s="300"/>
      <c r="L61" s="27"/>
    </row>
    <row r="62" spans="1:12" ht="23.25" customHeight="1">
      <c r="B62" s="376"/>
      <c r="C62" s="68"/>
      <c r="D62" s="68"/>
      <c r="E62" s="68"/>
      <c r="F62" s="68"/>
      <c r="G62" s="68"/>
      <c r="H62" s="68"/>
      <c r="I62" s="84"/>
      <c r="J62" s="84"/>
      <c r="K62" s="300"/>
      <c r="L62" s="27"/>
    </row>
    <row r="63" spans="1:12" ht="23.25" customHeight="1">
      <c r="B63" s="376"/>
      <c r="C63" s="68"/>
      <c r="D63" s="68"/>
      <c r="E63" s="68"/>
      <c r="F63" s="68"/>
      <c r="G63" s="68"/>
      <c r="H63" s="68"/>
      <c r="I63" s="84"/>
      <c r="J63" s="84"/>
      <c r="K63" s="300"/>
      <c r="L63" s="27"/>
    </row>
    <row r="64" spans="1:12" ht="23.25" customHeight="1">
      <c r="B64" s="376"/>
      <c r="C64" s="68"/>
      <c r="D64" s="68"/>
      <c r="E64" s="68"/>
      <c r="F64" s="68"/>
      <c r="G64" s="68"/>
      <c r="H64" s="68"/>
      <c r="I64" s="84"/>
      <c r="J64" s="134"/>
      <c r="K64" s="300"/>
      <c r="L64" s="27"/>
    </row>
    <row r="65" spans="2:12" ht="23.25" customHeight="1">
      <c r="B65" s="376"/>
      <c r="C65" s="68"/>
      <c r="D65" s="68"/>
      <c r="E65" s="68"/>
      <c r="F65" s="68"/>
      <c r="G65" s="68"/>
      <c r="H65" s="68"/>
      <c r="I65" s="134"/>
      <c r="J65" s="134"/>
      <c r="K65" s="300"/>
      <c r="L65" s="27"/>
    </row>
    <row r="66" spans="2:12" ht="23.25" customHeight="1">
      <c r="B66" s="269"/>
      <c r="C66" s="392"/>
      <c r="D66" s="392"/>
      <c r="E66" s="392"/>
      <c r="F66" s="392"/>
      <c r="G66" s="392"/>
      <c r="H66" s="392"/>
      <c r="I66" s="520"/>
      <c r="J66" s="520"/>
      <c r="K66" s="385"/>
      <c r="L66" s="27"/>
    </row>
    <row r="67" spans="2:12" ht="23.25" customHeight="1">
      <c r="B67" s="32"/>
      <c r="C67" s="81"/>
      <c r="D67" s="81"/>
      <c r="E67" s="81"/>
      <c r="F67" s="81"/>
      <c r="G67" s="81"/>
      <c r="H67" s="81"/>
      <c r="I67" s="81"/>
      <c r="J67" s="81"/>
      <c r="K67" s="81"/>
      <c r="L67" s="27"/>
    </row>
    <row r="68" spans="2:12" ht="23.25" customHeight="1">
      <c r="B68" s="36"/>
      <c r="C68" s="81"/>
      <c r="D68" s="81"/>
      <c r="E68" s="81"/>
      <c r="F68" s="81"/>
      <c r="G68" s="81"/>
      <c r="H68" s="81"/>
      <c r="I68" s="81"/>
      <c r="J68" s="81"/>
      <c r="K68" s="81"/>
      <c r="L68" s="27"/>
    </row>
    <row r="69" spans="2:12" ht="23.25" customHeight="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27"/>
    </row>
    <row r="70" spans="2:12" ht="23.25" customHeight="1">
      <c r="B70" s="257"/>
      <c r="C70" s="387"/>
      <c r="D70" s="388"/>
      <c r="E70" s="295"/>
      <c r="F70" s="295"/>
      <c r="G70" s="389"/>
      <c r="H70" s="42"/>
      <c r="I70" s="335"/>
      <c r="J70" s="335"/>
      <c r="K70" s="42"/>
      <c r="L70" s="27"/>
    </row>
    <row r="71" spans="2:12" ht="23.25" customHeight="1">
      <c r="B71" s="390"/>
      <c r="C71" s="391"/>
      <c r="D71" s="391"/>
      <c r="E71" s="391"/>
      <c r="F71" s="391"/>
      <c r="G71" s="391"/>
      <c r="H71" s="391"/>
      <c r="I71" s="521"/>
      <c r="J71" s="521"/>
      <c r="K71" s="42"/>
      <c r="L71" s="27"/>
    </row>
    <row r="72" spans="2:12" ht="23.25" customHeight="1">
      <c r="B72" s="376"/>
      <c r="C72" s="68"/>
      <c r="D72" s="68"/>
      <c r="E72" s="68"/>
      <c r="F72" s="68"/>
      <c r="G72" s="68"/>
      <c r="H72" s="68"/>
      <c r="I72" s="84"/>
      <c r="J72" s="84"/>
      <c r="K72" s="300"/>
      <c r="L72" s="27"/>
    </row>
    <row r="73" spans="2:12" ht="23.25" customHeight="1">
      <c r="B73" s="376"/>
      <c r="C73" s="68"/>
      <c r="D73" s="68"/>
      <c r="E73" s="68"/>
      <c r="F73" s="68"/>
      <c r="G73" s="68"/>
      <c r="H73" s="68"/>
      <c r="I73" s="84"/>
      <c r="J73" s="84"/>
      <c r="K73" s="300"/>
      <c r="L73" s="27"/>
    </row>
    <row r="74" spans="2:12" ht="23.25" customHeight="1">
      <c r="B74" s="376"/>
      <c r="C74" s="68"/>
      <c r="D74" s="68"/>
      <c r="E74" s="68"/>
      <c r="F74" s="68"/>
      <c r="G74" s="68"/>
      <c r="H74" s="68"/>
      <c r="I74" s="84"/>
      <c r="J74" s="84"/>
      <c r="K74" s="300"/>
      <c r="L74" s="27"/>
    </row>
    <row r="75" spans="2:12" ht="23.25" customHeight="1">
      <c r="B75" s="376"/>
      <c r="C75" s="68"/>
      <c r="D75" s="68"/>
      <c r="E75" s="68"/>
      <c r="F75" s="68"/>
      <c r="G75" s="68"/>
      <c r="H75" s="68"/>
      <c r="I75" s="84"/>
      <c r="J75" s="84"/>
      <c r="K75" s="300"/>
      <c r="L75" s="27"/>
    </row>
    <row r="76" spans="2:12" ht="23.25" customHeight="1">
      <c r="B76" s="376"/>
      <c r="C76" s="68"/>
      <c r="D76" s="68"/>
      <c r="E76" s="68"/>
      <c r="F76" s="68"/>
      <c r="G76" s="68"/>
      <c r="H76" s="68"/>
      <c r="I76" s="84"/>
      <c r="J76" s="84"/>
      <c r="K76" s="300"/>
      <c r="L76" s="27"/>
    </row>
    <row r="77" spans="2:12" ht="23.25" customHeight="1">
      <c r="B77" s="376"/>
      <c r="C77" s="68"/>
      <c r="D77" s="68"/>
      <c r="E77" s="68"/>
      <c r="F77" s="68"/>
      <c r="G77" s="68"/>
      <c r="H77" s="68"/>
      <c r="I77" s="84"/>
      <c r="J77" s="84"/>
      <c r="K77" s="300"/>
      <c r="L77" s="27"/>
    </row>
    <row r="78" spans="2:12" ht="23.25" customHeight="1">
      <c r="B78" s="269"/>
      <c r="C78" s="392"/>
      <c r="D78" s="392"/>
      <c r="E78" s="392"/>
      <c r="F78" s="392"/>
      <c r="G78" s="392"/>
      <c r="H78" s="392"/>
      <c r="I78" s="520"/>
      <c r="J78" s="520"/>
      <c r="K78" s="385"/>
      <c r="L78" s="27"/>
    </row>
    <row r="79" spans="2:12" ht="23.25" customHeight="1">
      <c r="B79" s="32"/>
      <c r="C79" s="81"/>
      <c r="D79" s="81"/>
      <c r="E79" s="81"/>
      <c r="F79" s="81"/>
      <c r="G79" s="81"/>
      <c r="H79" s="81"/>
      <c r="I79" s="81"/>
      <c r="J79" s="81"/>
      <c r="K79" s="81"/>
      <c r="L79" s="27"/>
    </row>
    <row r="80" spans="2:12" ht="23.25" customHeight="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27"/>
    </row>
    <row r="81" spans="2:12" ht="23.25" customHeight="1">
      <c r="B81" s="257"/>
      <c r="C81" s="325"/>
      <c r="D81" s="325"/>
      <c r="E81" s="325"/>
      <c r="F81" s="325"/>
      <c r="G81" s="325"/>
      <c r="H81" s="325"/>
      <c r="I81" s="145"/>
      <c r="J81" s="145"/>
      <c r="K81" s="325"/>
      <c r="L81" s="27"/>
    </row>
    <row r="82" spans="2:12" ht="23.25" customHeight="1">
      <c r="B82" s="390"/>
      <c r="C82" s="391"/>
      <c r="D82" s="391"/>
      <c r="E82" s="391"/>
      <c r="F82" s="391"/>
      <c r="G82" s="391"/>
      <c r="H82" s="391"/>
      <c r="I82" s="521"/>
      <c r="J82" s="521"/>
      <c r="K82" s="42"/>
      <c r="L82" s="27"/>
    </row>
    <row r="83" spans="2:12" ht="23.25" customHeight="1">
      <c r="B83" s="376"/>
      <c r="C83" s="68"/>
      <c r="D83" s="68"/>
      <c r="E83" s="68"/>
      <c r="F83" s="68"/>
      <c r="G83" s="68"/>
      <c r="H83" s="68"/>
      <c r="I83" s="134"/>
      <c r="J83" s="134"/>
      <c r="K83" s="300"/>
      <c r="L83" s="27"/>
    </row>
    <row r="84" spans="2:12" ht="23.25" customHeight="1">
      <c r="B84" s="376"/>
      <c r="C84" s="68"/>
      <c r="D84" s="68"/>
      <c r="E84" s="68"/>
      <c r="F84" s="68"/>
      <c r="G84" s="68"/>
      <c r="H84" s="68"/>
      <c r="I84" s="134"/>
      <c r="J84" s="134"/>
      <c r="K84" s="300"/>
      <c r="L84" s="27"/>
    </row>
    <row r="85" spans="2:12" ht="23.25" customHeight="1">
      <c r="B85" s="269"/>
      <c r="C85" s="392"/>
      <c r="D85" s="392"/>
      <c r="E85" s="392"/>
      <c r="F85" s="392"/>
      <c r="G85" s="392"/>
      <c r="H85" s="392"/>
      <c r="I85" s="520"/>
      <c r="J85" s="520"/>
      <c r="K85" s="300"/>
      <c r="L85" s="27"/>
    </row>
    <row r="86" spans="2:12" ht="23.25" customHeight="1">
      <c r="B86" s="32"/>
      <c r="C86" s="36"/>
      <c r="D86" s="36"/>
      <c r="E86" s="36"/>
      <c r="F86" s="36"/>
      <c r="G86" s="36"/>
      <c r="H86" s="36"/>
      <c r="I86" s="145"/>
      <c r="J86" s="145"/>
      <c r="K86" s="36"/>
      <c r="L86" s="27"/>
    </row>
    <row r="87" spans="2:12" ht="23.25" customHeight="1">
      <c r="B87" s="36"/>
      <c r="C87" s="36"/>
      <c r="D87" s="36"/>
      <c r="E87" s="36"/>
      <c r="F87" s="36"/>
      <c r="G87" s="36"/>
      <c r="H87" s="36"/>
      <c r="I87" s="145"/>
      <c r="J87" s="145"/>
      <c r="K87" s="36"/>
      <c r="L87" s="27"/>
    </row>
    <row r="88" spans="2:12" ht="23.25" customHeight="1">
      <c r="B88" s="36"/>
      <c r="C88" s="36"/>
      <c r="D88" s="36"/>
      <c r="E88" s="36"/>
      <c r="F88" s="36"/>
      <c r="G88" s="36"/>
      <c r="H88" s="36"/>
      <c r="I88" s="145"/>
      <c r="J88" s="145"/>
      <c r="K88" s="36"/>
      <c r="L88" s="27"/>
    </row>
    <row r="89" spans="2:12" ht="23.25" customHeight="1">
      <c r="B89" s="36"/>
      <c r="C89" s="36"/>
      <c r="D89" s="36"/>
      <c r="E89" s="36"/>
      <c r="F89" s="36"/>
      <c r="G89" s="36"/>
      <c r="H89" s="36"/>
      <c r="I89" s="145"/>
      <c r="J89" s="145"/>
      <c r="K89" s="36"/>
      <c r="L89" s="27"/>
    </row>
    <row r="90" spans="2:12" ht="23.25" customHeight="1">
      <c r="B90" s="36"/>
      <c r="C90" s="36"/>
      <c r="D90" s="36"/>
      <c r="E90" s="36"/>
      <c r="F90" s="36"/>
      <c r="G90" s="36"/>
      <c r="H90" s="36"/>
      <c r="I90" s="145"/>
      <c r="J90" s="145"/>
      <c r="K90" s="36"/>
      <c r="L90" s="27"/>
    </row>
    <row r="91" spans="2:12" ht="23.25" customHeight="1">
      <c r="B91" s="36"/>
      <c r="C91" s="36"/>
      <c r="D91" s="36"/>
      <c r="E91" s="36"/>
      <c r="F91" s="36"/>
      <c r="G91" s="36"/>
      <c r="H91" s="36"/>
      <c r="I91" s="145"/>
      <c r="J91" s="145"/>
      <c r="K91" s="36"/>
      <c r="L91" s="27"/>
    </row>
    <row r="92" spans="2:12" ht="23.25" customHeight="1">
      <c r="B92" s="36"/>
      <c r="C92" s="36"/>
      <c r="D92" s="36"/>
      <c r="E92" s="36"/>
      <c r="F92" s="36"/>
      <c r="G92" s="36"/>
      <c r="H92" s="36"/>
      <c r="I92" s="145"/>
      <c r="J92" s="145"/>
      <c r="K92" s="36"/>
      <c r="L92" s="27"/>
    </row>
    <row r="93" spans="2:12" ht="23.25" customHeight="1">
      <c r="B93" s="36"/>
      <c r="C93" s="36"/>
      <c r="D93" s="36"/>
      <c r="E93" s="36"/>
      <c r="F93" s="36"/>
      <c r="G93" s="36"/>
      <c r="H93" s="36"/>
      <c r="I93" s="145"/>
      <c r="J93" s="145"/>
      <c r="K93" s="36"/>
      <c r="L93" s="27"/>
    </row>
    <row r="94" spans="2:12" ht="23.25" customHeight="1">
      <c r="B94" s="36"/>
      <c r="C94" s="36"/>
      <c r="D94" s="36"/>
      <c r="E94" s="36"/>
      <c r="F94" s="36"/>
      <c r="G94" s="36"/>
      <c r="H94" s="36"/>
      <c r="I94" s="145"/>
      <c r="J94" s="145"/>
      <c r="K94" s="36"/>
      <c r="L94" s="27"/>
    </row>
    <row r="95" spans="2:12" ht="23.25" customHeight="1">
      <c r="B95" s="36"/>
      <c r="C95" s="36"/>
      <c r="D95" s="36"/>
      <c r="E95" s="36"/>
      <c r="F95" s="36"/>
      <c r="G95" s="36"/>
      <c r="H95" s="36"/>
      <c r="I95" s="145"/>
      <c r="J95" s="145"/>
      <c r="K95" s="36"/>
      <c r="L95" s="27"/>
    </row>
    <row r="96" spans="2:12" ht="23.25" customHeight="1">
      <c r="B96" s="36"/>
      <c r="C96" s="36"/>
      <c r="D96" s="36"/>
      <c r="E96" s="36"/>
      <c r="F96" s="36"/>
      <c r="G96" s="36"/>
      <c r="H96" s="36"/>
      <c r="I96" s="145"/>
      <c r="J96" s="145"/>
      <c r="K96" s="36"/>
      <c r="L96" s="27"/>
    </row>
    <row r="97" spans="2:12" ht="23.25" customHeight="1">
      <c r="B97" s="36"/>
      <c r="C97" s="36"/>
      <c r="D97" s="36"/>
      <c r="E97" s="36"/>
      <c r="F97" s="36"/>
      <c r="G97" s="36"/>
      <c r="H97" s="36"/>
      <c r="I97" s="145"/>
      <c r="J97" s="145"/>
      <c r="K97" s="36"/>
      <c r="L97" s="27"/>
    </row>
    <row r="98" spans="2:12" ht="23.25" customHeight="1">
      <c r="B98" s="36"/>
      <c r="C98" s="36"/>
      <c r="D98" s="36"/>
      <c r="E98" s="36"/>
      <c r="F98" s="36"/>
      <c r="G98" s="36"/>
      <c r="H98" s="36"/>
      <c r="I98" s="145"/>
      <c r="J98" s="145"/>
      <c r="K98" s="36"/>
      <c r="L98" s="27"/>
    </row>
    <row r="99" spans="2:12" ht="23.25" customHeight="1">
      <c r="B99" s="36"/>
      <c r="C99" s="36"/>
      <c r="D99" s="36"/>
      <c r="E99" s="36"/>
      <c r="F99" s="36"/>
      <c r="G99" s="36"/>
      <c r="H99" s="36"/>
      <c r="I99" s="145"/>
      <c r="J99" s="145"/>
      <c r="K99" s="36"/>
      <c r="L99" s="27"/>
    </row>
    <row r="100" spans="2:12" ht="23.25" customHeight="1">
      <c r="B100" s="36"/>
      <c r="C100" s="36"/>
      <c r="D100" s="36"/>
      <c r="E100" s="36"/>
      <c r="F100" s="36"/>
      <c r="G100" s="36"/>
      <c r="H100" s="36"/>
      <c r="I100" s="145"/>
      <c r="J100" s="145"/>
      <c r="K100" s="36"/>
      <c r="L100" s="27"/>
    </row>
    <row r="101" spans="2:12" ht="23.25" customHeight="1">
      <c r="B101" s="36"/>
      <c r="C101" s="36"/>
      <c r="D101" s="36"/>
      <c r="E101" s="36"/>
      <c r="F101" s="36"/>
      <c r="G101" s="36"/>
      <c r="H101" s="36"/>
      <c r="I101" s="145"/>
      <c r="J101" s="145"/>
      <c r="K101" s="36"/>
      <c r="L101" s="27"/>
    </row>
    <row r="102" spans="2:12" ht="23.25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27"/>
    </row>
    <row r="103" spans="2:12" ht="23.25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27"/>
    </row>
    <row r="104" spans="2:12" ht="23.25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27"/>
    </row>
    <row r="105" spans="2:12" ht="23.25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27"/>
    </row>
    <row r="106" spans="2:12" ht="23.25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27"/>
    </row>
    <row r="107" spans="2:12" ht="23.25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27"/>
    </row>
    <row r="108" spans="2:12" ht="23.25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27"/>
    </row>
    <row r="109" spans="2:12" ht="23.25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27"/>
    </row>
    <row r="110" spans="2:12" ht="23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27"/>
    </row>
    <row r="111" spans="2:12" ht="23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27"/>
    </row>
    <row r="112" spans="2:12" ht="23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27"/>
    </row>
    <row r="113" spans="2:12" ht="23.25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27"/>
    </row>
    <row r="114" spans="2:12" ht="23.25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27"/>
    </row>
    <row r="115" spans="2:12" ht="23.25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27"/>
    </row>
    <row r="116" spans="2:12" ht="23.25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27"/>
    </row>
    <row r="117" spans="2:12" ht="23.25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27"/>
    </row>
    <row r="118" spans="2:12" ht="23.2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27"/>
    </row>
    <row r="119" spans="2:12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2:12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2:12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2:12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505" right="0.70866141732283505" top="0.74803149606299202" bottom="0.74803149606299202" header="0.31496062992126" footer="0.31496062992126"/>
  <pageSetup paperSize="9" scale="55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Q228"/>
  <sheetViews>
    <sheetView showGridLines="0" zoomScale="85" zoomScaleNormal="85" workbookViewId="0">
      <selection activeCell="B36" sqref="B36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/>
    <row r="12" spans="1:13" ht="23.25" customHeight="1">
      <c r="B12" s="257" t="s">
        <v>204</v>
      </c>
      <c r="C12" s="60"/>
      <c r="D12" s="60"/>
      <c r="E12" s="60"/>
      <c r="F12" s="60"/>
      <c r="G12" s="60"/>
      <c r="H12" s="60"/>
      <c r="I12" s="60"/>
      <c r="J12" s="60"/>
      <c r="K12" s="42"/>
      <c r="L12" s="27"/>
    </row>
    <row r="13" spans="1:13" ht="50.1" customHeight="1">
      <c r="B13" s="62" t="s">
        <v>171</v>
      </c>
      <c r="C13" s="274" t="s">
        <v>172</v>
      </c>
      <c r="D13" s="274" t="s">
        <v>173</v>
      </c>
      <c r="E13" s="274" t="s">
        <v>174</v>
      </c>
      <c r="F13" s="274" t="s">
        <v>175</v>
      </c>
      <c r="G13" s="274" t="s">
        <v>176</v>
      </c>
      <c r="H13" s="274" t="s">
        <v>177</v>
      </c>
      <c r="I13" s="274" t="s">
        <v>178</v>
      </c>
      <c r="J13" s="338" t="s">
        <v>179</v>
      </c>
      <c r="K13" s="42"/>
      <c r="L13" s="27"/>
    </row>
    <row r="14" spans="1:13" ht="23.25" customHeight="1">
      <c r="B14" s="546" t="s">
        <v>4</v>
      </c>
      <c r="C14" s="549"/>
      <c r="D14" s="549"/>
      <c r="E14" s="549"/>
      <c r="F14" s="549"/>
      <c r="G14" s="549"/>
      <c r="H14" s="549"/>
      <c r="I14" s="549"/>
      <c r="J14" s="639"/>
      <c r="K14" s="300"/>
      <c r="L14" s="27"/>
    </row>
    <row r="15" spans="1:13" ht="23.25" customHeight="1">
      <c r="B15" s="399" t="s">
        <v>15</v>
      </c>
      <c r="C15" s="84">
        <f>15</f>
        <v>15</v>
      </c>
      <c r="D15" s="84">
        <f>12+3</f>
        <v>15</v>
      </c>
      <c r="E15" s="406">
        <v>62</v>
      </c>
      <c r="F15" s="557">
        <v>54</v>
      </c>
      <c r="G15" s="406">
        <f t="shared" ref="G15:G23" si="0">IF(ISERROR(AVERAGE(E15:F15)),"_",(AVERAGE(E15:F15)))</f>
        <v>58</v>
      </c>
      <c r="H15" s="557">
        <v>1</v>
      </c>
      <c r="I15" s="557">
        <f>11+1</f>
        <v>12</v>
      </c>
      <c r="J15" s="421">
        <v>52</v>
      </c>
      <c r="K15" s="300"/>
      <c r="L15" s="27"/>
    </row>
    <row r="16" spans="1:13" ht="23.25" customHeight="1">
      <c r="B16" s="400" t="s">
        <v>191</v>
      </c>
      <c r="C16" s="84">
        <v>4</v>
      </c>
      <c r="D16" s="84">
        <v>4</v>
      </c>
      <c r="E16" s="68">
        <v>9</v>
      </c>
      <c r="F16" s="84">
        <v>11</v>
      </c>
      <c r="G16" s="68">
        <f t="shared" si="0"/>
        <v>10</v>
      </c>
      <c r="H16" s="84">
        <v>0</v>
      </c>
      <c r="I16" s="84">
        <v>0</v>
      </c>
      <c r="J16" s="339">
        <v>13</v>
      </c>
      <c r="K16" s="300"/>
      <c r="L16" s="27"/>
    </row>
    <row r="17" spans="1:12" ht="23.25" customHeight="1">
      <c r="B17" s="400" t="s">
        <v>36</v>
      </c>
      <c r="C17" s="84">
        <v>10</v>
      </c>
      <c r="D17" s="84">
        <v>10</v>
      </c>
      <c r="E17" s="68">
        <v>10</v>
      </c>
      <c r="F17" s="84">
        <v>9</v>
      </c>
      <c r="G17" s="68">
        <f t="shared" si="0"/>
        <v>9.5</v>
      </c>
      <c r="H17" s="84">
        <v>1</v>
      </c>
      <c r="I17" s="84">
        <v>0</v>
      </c>
      <c r="J17" s="339">
        <v>9</v>
      </c>
      <c r="K17" s="300"/>
      <c r="L17" s="27"/>
    </row>
    <row r="18" spans="1:12" ht="23.25" customHeight="1">
      <c r="B18" s="400" t="s">
        <v>46</v>
      </c>
      <c r="C18" s="84">
        <v>8</v>
      </c>
      <c r="D18" s="84">
        <v>6</v>
      </c>
      <c r="E18" s="68">
        <v>6</v>
      </c>
      <c r="F18" s="84">
        <v>5</v>
      </c>
      <c r="G18" s="68">
        <f t="shared" si="0"/>
        <v>5.5</v>
      </c>
      <c r="H18" s="84">
        <v>0</v>
      </c>
      <c r="I18" s="84">
        <v>0</v>
      </c>
      <c r="J18" s="339">
        <v>6</v>
      </c>
      <c r="K18" s="300"/>
      <c r="L18" s="27"/>
    </row>
    <row r="19" spans="1:12" ht="23.25" customHeight="1">
      <c r="B19" s="400" t="s">
        <v>180</v>
      </c>
      <c r="C19" s="84">
        <v>10</v>
      </c>
      <c r="D19" s="84">
        <v>10</v>
      </c>
      <c r="E19" s="68" t="s">
        <v>116</v>
      </c>
      <c r="F19" s="84">
        <v>8</v>
      </c>
      <c r="G19" s="68">
        <f t="shared" si="0"/>
        <v>8</v>
      </c>
      <c r="H19" s="84">
        <v>0</v>
      </c>
      <c r="I19" s="84">
        <v>0</v>
      </c>
      <c r="J19" s="339">
        <v>10</v>
      </c>
      <c r="K19" s="300"/>
      <c r="L19" s="27"/>
    </row>
    <row r="20" spans="1:12" ht="23.25" customHeight="1">
      <c r="B20" s="400" t="s">
        <v>626</v>
      </c>
      <c r="C20" s="84">
        <v>10</v>
      </c>
      <c r="D20" s="84">
        <v>9</v>
      </c>
      <c r="E20" s="68">
        <v>40</v>
      </c>
      <c r="F20" s="84">
        <v>32</v>
      </c>
      <c r="G20" s="68">
        <f t="shared" si="0"/>
        <v>36</v>
      </c>
      <c r="H20" s="84">
        <v>2</v>
      </c>
      <c r="I20" s="84">
        <f>6+3</f>
        <v>9</v>
      </c>
      <c r="J20" s="339">
        <v>29</v>
      </c>
      <c r="K20" s="300"/>
      <c r="L20" s="27"/>
    </row>
    <row r="21" spans="1:12" ht="23.25" customHeight="1">
      <c r="B21" s="400" t="s">
        <v>29</v>
      </c>
      <c r="C21" s="84">
        <v>10</v>
      </c>
      <c r="D21" s="84">
        <f>7+3</f>
        <v>10</v>
      </c>
      <c r="E21" s="68">
        <v>17</v>
      </c>
      <c r="F21" s="84">
        <v>19</v>
      </c>
      <c r="G21" s="68">
        <f t="shared" si="0"/>
        <v>18</v>
      </c>
      <c r="H21" s="84">
        <v>0</v>
      </c>
      <c r="I21" s="84">
        <v>0</v>
      </c>
      <c r="J21" s="339">
        <v>20</v>
      </c>
      <c r="K21" s="81"/>
      <c r="L21" s="27"/>
    </row>
    <row r="22" spans="1:12" ht="23.25" customHeight="1">
      <c r="A22" s="27"/>
      <c r="B22" s="401" t="s">
        <v>20</v>
      </c>
      <c r="C22" s="84">
        <v>10</v>
      </c>
      <c r="D22" s="84">
        <v>10</v>
      </c>
      <c r="E22" s="396">
        <v>40</v>
      </c>
      <c r="F22" s="407">
        <v>37</v>
      </c>
      <c r="G22" s="396">
        <f t="shared" si="0"/>
        <v>38.5</v>
      </c>
      <c r="H22" s="407">
        <v>0</v>
      </c>
      <c r="I22" s="407">
        <v>3</v>
      </c>
      <c r="J22" s="645">
        <v>37</v>
      </c>
      <c r="K22" s="27"/>
      <c r="L22" s="27"/>
    </row>
    <row r="23" spans="1:12" ht="23.25" customHeight="1">
      <c r="A23" s="27"/>
      <c r="B23" s="402" t="s">
        <v>181</v>
      </c>
      <c r="C23" s="636">
        <f>SUM(C15:C22)</f>
        <v>77</v>
      </c>
      <c r="D23" s="636">
        <f>SUM(D15:D22)</f>
        <v>74</v>
      </c>
      <c r="E23" s="403">
        <f>SUM(E15:E22)</f>
        <v>184</v>
      </c>
      <c r="F23" s="636">
        <f>SUM(F15:F22)</f>
        <v>175</v>
      </c>
      <c r="G23" s="403">
        <f t="shared" si="0"/>
        <v>179.5</v>
      </c>
      <c r="H23" s="636">
        <f>SUM(H15:H22)</f>
        <v>4</v>
      </c>
      <c r="I23" s="636">
        <f>SUM(I15:I22)</f>
        <v>24</v>
      </c>
      <c r="J23" s="424">
        <f>SUM(J15:J22)</f>
        <v>176</v>
      </c>
      <c r="K23" s="42"/>
      <c r="L23" s="27"/>
    </row>
    <row r="24" spans="1:12" ht="23.25" customHeight="1">
      <c r="A24" s="27"/>
      <c r="B24" s="546" t="s">
        <v>3</v>
      </c>
      <c r="C24" s="568"/>
      <c r="D24" s="568"/>
      <c r="E24" s="404"/>
      <c r="F24" s="568"/>
      <c r="G24" s="404"/>
      <c r="H24" s="568"/>
      <c r="I24" s="568"/>
      <c r="J24" s="426"/>
      <c r="K24" s="42"/>
      <c r="L24" s="27"/>
    </row>
    <row r="25" spans="1:12" ht="23.25" customHeight="1">
      <c r="A25" s="27"/>
      <c r="B25" s="571" t="s">
        <v>810</v>
      </c>
      <c r="C25" s="84">
        <v>20</v>
      </c>
      <c r="D25" s="84">
        <v>20</v>
      </c>
      <c r="E25" s="406" t="s">
        <v>116</v>
      </c>
      <c r="F25" s="84">
        <v>20</v>
      </c>
      <c r="G25" s="68">
        <f>IF(ISERROR(AVERAGE(E25:F25)),"_",(AVERAGE(E25:F25)))</f>
        <v>20</v>
      </c>
      <c r="H25" s="84">
        <v>1</v>
      </c>
      <c r="I25" s="84">
        <v>0</v>
      </c>
      <c r="J25" s="339">
        <v>19</v>
      </c>
      <c r="K25" s="300"/>
      <c r="L25" s="27"/>
    </row>
    <row r="26" spans="1:12" ht="23.25" customHeight="1">
      <c r="A26" s="27"/>
      <c r="B26" s="571" t="s">
        <v>51</v>
      </c>
      <c r="C26" s="84">
        <v>15</v>
      </c>
      <c r="D26" s="84">
        <v>15</v>
      </c>
      <c r="E26" s="68">
        <v>41</v>
      </c>
      <c r="F26" s="84">
        <v>30</v>
      </c>
      <c r="G26" s="68">
        <f t="shared" ref="G26:G44" si="1">IF(ISERROR(AVERAGE(E26:F26)),"_",(AVERAGE(E26:F26)))</f>
        <v>35.5</v>
      </c>
      <c r="H26" s="84">
        <v>2</v>
      </c>
      <c r="I26" s="84">
        <f>7+11</f>
        <v>18</v>
      </c>
      <c r="J26" s="339">
        <v>21</v>
      </c>
      <c r="K26" s="300"/>
      <c r="L26" s="27"/>
    </row>
    <row r="27" spans="1:12" ht="23.25" customHeight="1">
      <c r="A27" s="27"/>
      <c r="B27" s="571" t="s">
        <v>15</v>
      </c>
      <c r="C27" s="84">
        <f>20</f>
        <v>20</v>
      </c>
      <c r="D27" s="84">
        <f>15+6</f>
        <v>21</v>
      </c>
      <c r="E27" s="68">
        <v>50</v>
      </c>
      <c r="F27" s="84">
        <v>39</v>
      </c>
      <c r="G27" s="68">
        <f t="shared" si="1"/>
        <v>44.5</v>
      </c>
      <c r="H27" s="84">
        <v>0</v>
      </c>
      <c r="I27" s="84">
        <f>10+6</f>
        <v>16</v>
      </c>
      <c r="J27" s="339">
        <v>40</v>
      </c>
      <c r="K27" s="300"/>
      <c r="L27" s="27"/>
    </row>
    <row r="28" spans="1:12" ht="23.25" customHeight="1">
      <c r="A28" s="27"/>
      <c r="B28" s="571" t="s">
        <v>55</v>
      </c>
      <c r="C28" s="84">
        <v>12</v>
      </c>
      <c r="D28" s="84">
        <v>8</v>
      </c>
      <c r="E28" s="68">
        <v>29</v>
      </c>
      <c r="F28" s="84">
        <v>23</v>
      </c>
      <c r="G28" s="68">
        <f t="shared" si="1"/>
        <v>26</v>
      </c>
      <c r="H28" s="84">
        <f>2+1</f>
        <v>3</v>
      </c>
      <c r="I28" s="84">
        <f>1+8</f>
        <v>9</v>
      </c>
      <c r="J28" s="339">
        <v>17</v>
      </c>
      <c r="K28" s="300"/>
      <c r="L28" s="27"/>
    </row>
    <row r="29" spans="1:12" ht="23.25" customHeight="1">
      <c r="A29" s="27"/>
      <c r="B29" s="571" t="s">
        <v>193</v>
      </c>
      <c r="C29" s="84">
        <v>15</v>
      </c>
      <c r="D29" s="84">
        <v>15</v>
      </c>
      <c r="E29" s="68">
        <v>43</v>
      </c>
      <c r="F29" s="84">
        <v>31</v>
      </c>
      <c r="G29" s="68">
        <f t="shared" si="1"/>
        <v>37</v>
      </c>
      <c r="H29" s="84">
        <v>0</v>
      </c>
      <c r="I29" s="84">
        <f>6+2</f>
        <v>8</v>
      </c>
      <c r="J29" s="339">
        <v>35</v>
      </c>
      <c r="K29" s="300"/>
      <c r="L29" s="27"/>
    </row>
    <row r="30" spans="1:12" ht="23.25" customHeight="1">
      <c r="A30" s="27"/>
      <c r="B30" s="571" t="s">
        <v>36</v>
      </c>
      <c r="C30" s="84">
        <v>22</v>
      </c>
      <c r="D30" s="84">
        <v>22</v>
      </c>
      <c r="E30" s="68">
        <v>58</v>
      </c>
      <c r="F30" s="84">
        <v>43</v>
      </c>
      <c r="G30" s="68">
        <f t="shared" si="1"/>
        <v>50.5</v>
      </c>
      <c r="H30" s="84">
        <v>1</v>
      </c>
      <c r="I30" s="84">
        <v>15</v>
      </c>
      <c r="J30" s="339">
        <v>42</v>
      </c>
      <c r="K30" s="300"/>
      <c r="L30" s="27"/>
    </row>
    <row r="31" spans="1:12" ht="23.25" customHeight="1">
      <c r="A31" s="27"/>
      <c r="B31" s="571" t="s">
        <v>46</v>
      </c>
      <c r="C31" s="84">
        <v>20</v>
      </c>
      <c r="D31" s="84">
        <v>17</v>
      </c>
      <c r="E31" s="68">
        <v>52</v>
      </c>
      <c r="F31" s="84">
        <v>35</v>
      </c>
      <c r="G31" s="68">
        <f t="shared" si="1"/>
        <v>43.5</v>
      </c>
      <c r="H31" s="84">
        <v>0</v>
      </c>
      <c r="I31" s="84">
        <f>4+2</f>
        <v>6</v>
      </c>
      <c r="J31" s="339">
        <v>46</v>
      </c>
      <c r="K31" s="300"/>
      <c r="L31" s="27"/>
    </row>
    <row r="32" spans="1:12" ht="23.25" customHeight="1">
      <c r="A32" s="27"/>
      <c r="B32" s="571" t="s">
        <v>32</v>
      </c>
      <c r="C32" s="84">
        <v>18</v>
      </c>
      <c r="D32" s="84">
        <v>18</v>
      </c>
      <c r="E32" s="68">
        <v>55</v>
      </c>
      <c r="F32" s="84">
        <v>37</v>
      </c>
      <c r="G32" s="68">
        <f t="shared" si="1"/>
        <v>46</v>
      </c>
      <c r="H32" s="84">
        <v>0</v>
      </c>
      <c r="I32" s="84">
        <v>18</v>
      </c>
      <c r="J32" s="339">
        <v>37</v>
      </c>
      <c r="K32" s="81"/>
      <c r="L32" s="27"/>
    </row>
    <row r="33" spans="1:12" ht="23.25" customHeight="1">
      <c r="A33" s="27"/>
      <c r="B33" s="571" t="s">
        <v>68</v>
      </c>
      <c r="C33" s="84">
        <v>15</v>
      </c>
      <c r="D33" s="84">
        <v>14</v>
      </c>
      <c r="E33" s="68">
        <v>35</v>
      </c>
      <c r="F33" s="84">
        <v>25</v>
      </c>
      <c r="G33" s="68">
        <f t="shared" si="1"/>
        <v>30</v>
      </c>
      <c r="H33" s="84">
        <f>2+4</f>
        <v>6</v>
      </c>
      <c r="I33" s="84">
        <f>5+4</f>
        <v>9</v>
      </c>
      <c r="J33" s="339">
        <v>20</v>
      </c>
      <c r="K33" s="81"/>
      <c r="L33" s="27"/>
    </row>
    <row r="34" spans="1:12" ht="23.25" customHeight="1">
      <c r="A34" s="27"/>
      <c r="B34" s="572" t="s">
        <v>83</v>
      </c>
      <c r="C34" s="84">
        <v>11</v>
      </c>
      <c r="D34" s="84">
        <v>11</v>
      </c>
      <c r="E34" s="68" t="s">
        <v>116</v>
      </c>
      <c r="F34" s="84">
        <v>11</v>
      </c>
      <c r="G34" s="68">
        <f t="shared" si="1"/>
        <v>11</v>
      </c>
      <c r="H34" s="84">
        <v>0</v>
      </c>
      <c r="I34" s="84">
        <v>0</v>
      </c>
      <c r="J34" s="339">
        <v>11</v>
      </c>
      <c r="K34" s="36"/>
      <c r="L34" s="27"/>
    </row>
    <row r="35" spans="1:12" ht="23.25" customHeight="1">
      <c r="A35" s="27"/>
      <c r="B35" s="571" t="s">
        <v>626</v>
      </c>
      <c r="C35" s="84">
        <v>20</v>
      </c>
      <c r="D35" s="84">
        <v>11</v>
      </c>
      <c r="E35" s="68">
        <v>41</v>
      </c>
      <c r="F35" s="84">
        <v>22</v>
      </c>
      <c r="G35" s="68">
        <f t="shared" si="1"/>
        <v>31.5</v>
      </c>
      <c r="H35" s="84">
        <v>1</v>
      </c>
      <c r="I35" s="84">
        <v>16</v>
      </c>
      <c r="J35" s="339">
        <v>24</v>
      </c>
      <c r="K35" s="42"/>
      <c r="L35" s="27"/>
    </row>
    <row r="36" spans="1:12" ht="23.25" customHeight="1">
      <c r="A36" s="27"/>
      <c r="B36" s="571" t="s">
        <v>29</v>
      </c>
      <c r="C36" s="84">
        <v>22</v>
      </c>
      <c r="D36" s="84">
        <f>12+4</f>
        <v>16</v>
      </c>
      <c r="E36" s="68">
        <v>46</v>
      </c>
      <c r="F36" s="84">
        <v>22</v>
      </c>
      <c r="G36" s="68">
        <f t="shared" si="1"/>
        <v>34</v>
      </c>
      <c r="H36" s="84">
        <f>1+6</f>
        <v>7</v>
      </c>
      <c r="I36" s="84">
        <f>19+1</f>
        <v>20</v>
      </c>
      <c r="J36" s="339">
        <v>23</v>
      </c>
      <c r="K36" s="42"/>
      <c r="L36" s="27"/>
    </row>
    <row r="37" spans="1:12" ht="23.25" customHeight="1">
      <c r="A37" s="27"/>
      <c r="B37" s="571" t="s">
        <v>20</v>
      </c>
      <c r="C37" s="84">
        <v>20</v>
      </c>
      <c r="D37" s="84">
        <v>9</v>
      </c>
      <c r="E37" s="68">
        <v>41</v>
      </c>
      <c r="F37" s="84">
        <v>38</v>
      </c>
      <c r="G37" s="68">
        <f t="shared" si="1"/>
        <v>39.5</v>
      </c>
      <c r="H37" s="84">
        <v>0</v>
      </c>
      <c r="I37" s="84">
        <f>2+12</f>
        <v>14</v>
      </c>
      <c r="J37" s="339">
        <v>27</v>
      </c>
      <c r="K37" s="300"/>
      <c r="L37" s="27"/>
    </row>
    <row r="38" spans="1:12" ht="23.25" customHeight="1">
      <c r="A38" s="27"/>
      <c r="B38" s="571" t="s">
        <v>40</v>
      </c>
      <c r="C38" s="84">
        <v>24</v>
      </c>
      <c r="D38" s="84">
        <v>24</v>
      </c>
      <c r="E38" s="68">
        <v>58</v>
      </c>
      <c r="F38" s="84">
        <v>39</v>
      </c>
      <c r="G38" s="68">
        <f t="shared" si="1"/>
        <v>48.5</v>
      </c>
      <c r="H38" s="84">
        <v>0</v>
      </c>
      <c r="I38" s="84">
        <v>17</v>
      </c>
      <c r="J38" s="339">
        <v>41</v>
      </c>
      <c r="K38" s="300"/>
      <c r="L38" s="27"/>
    </row>
    <row r="39" spans="1:12" ht="23.25" customHeight="1">
      <c r="A39" s="27"/>
      <c r="B39" s="571" t="s">
        <v>61</v>
      </c>
      <c r="C39" s="84">
        <v>15</v>
      </c>
      <c r="D39" s="84">
        <v>15</v>
      </c>
      <c r="E39" s="68">
        <v>32</v>
      </c>
      <c r="F39" s="84">
        <v>21</v>
      </c>
      <c r="G39" s="68">
        <f t="shared" si="1"/>
        <v>26.5</v>
      </c>
      <c r="H39" s="84">
        <f>5+8</f>
        <v>13</v>
      </c>
      <c r="I39" s="84">
        <f>7+1</f>
        <v>8</v>
      </c>
      <c r="J39" s="339">
        <v>11</v>
      </c>
      <c r="K39" s="300"/>
      <c r="L39" s="27"/>
    </row>
    <row r="40" spans="1:12" ht="23.25" customHeight="1">
      <c r="A40" s="27"/>
      <c r="B40" s="571" t="s">
        <v>65</v>
      </c>
      <c r="C40" s="84">
        <v>20</v>
      </c>
      <c r="D40" s="84">
        <f>14+6</f>
        <v>20</v>
      </c>
      <c r="E40" s="68">
        <v>46</v>
      </c>
      <c r="F40" s="84">
        <v>35</v>
      </c>
      <c r="G40" s="68">
        <f t="shared" si="1"/>
        <v>40.5</v>
      </c>
      <c r="H40" s="84">
        <v>1</v>
      </c>
      <c r="I40" s="84">
        <f>15+1</f>
        <v>16</v>
      </c>
      <c r="J40" s="339">
        <v>34</v>
      </c>
      <c r="K40" s="300"/>
      <c r="L40" s="27"/>
    </row>
    <row r="41" spans="1:12" ht="23.25" customHeight="1">
      <c r="A41" s="27"/>
      <c r="B41" s="571" t="s">
        <v>75</v>
      </c>
      <c r="C41" s="84">
        <v>15</v>
      </c>
      <c r="D41" s="84">
        <v>14</v>
      </c>
      <c r="E41" s="68">
        <v>25</v>
      </c>
      <c r="F41" s="84">
        <v>25</v>
      </c>
      <c r="G41" s="68">
        <f t="shared" si="1"/>
        <v>25</v>
      </c>
      <c r="H41" s="84">
        <v>0</v>
      </c>
      <c r="I41" s="84">
        <v>0</v>
      </c>
      <c r="J41" s="339">
        <v>25</v>
      </c>
      <c r="K41" s="300"/>
      <c r="L41" s="27"/>
    </row>
    <row r="42" spans="1:12" ht="23.25" customHeight="1">
      <c r="A42" s="27"/>
      <c r="B42" s="566" t="s">
        <v>43</v>
      </c>
      <c r="C42" s="84">
        <v>20</v>
      </c>
      <c r="D42" s="84">
        <f>14+7</f>
        <v>21</v>
      </c>
      <c r="E42" s="396">
        <v>48</v>
      </c>
      <c r="F42" s="407">
        <v>35</v>
      </c>
      <c r="G42" s="396">
        <f t="shared" si="1"/>
        <v>41.5</v>
      </c>
      <c r="H42" s="407">
        <v>2</v>
      </c>
      <c r="I42" s="407">
        <f>17+3</f>
        <v>20</v>
      </c>
      <c r="J42" s="645">
        <v>33</v>
      </c>
      <c r="K42" s="300"/>
      <c r="L42" s="27"/>
    </row>
    <row r="43" spans="1:12" ht="23.25" customHeight="1">
      <c r="A43" s="27"/>
      <c r="B43" s="546" t="s">
        <v>182</v>
      </c>
      <c r="C43" s="403">
        <f>SUM(C25:C42)</f>
        <v>324</v>
      </c>
      <c r="D43" s="403">
        <f>SUM(D25:D42)</f>
        <v>291</v>
      </c>
      <c r="E43" s="403">
        <f>SUM(E25:E42)</f>
        <v>700</v>
      </c>
      <c r="F43" s="403">
        <f>SUM(F25:F42)</f>
        <v>531</v>
      </c>
      <c r="G43" s="403">
        <f t="shared" si="1"/>
        <v>615.5</v>
      </c>
      <c r="H43" s="403">
        <f>SUM(H25:H42)</f>
        <v>37</v>
      </c>
      <c r="I43" s="403">
        <f>SUM(I25:I42)</f>
        <v>210</v>
      </c>
      <c r="J43" s="424">
        <f>SUM(J25:J42)</f>
        <v>506</v>
      </c>
      <c r="K43" s="36"/>
      <c r="L43" s="27"/>
    </row>
    <row r="44" spans="1:12" ht="23.25" customHeight="1">
      <c r="A44" s="27"/>
      <c r="B44" s="147" t="s">
        <v>183</v>
      </c>
      <c r="C44" s="70">
        <f>C23+C43</f>
        <v>401</v>
      </c>
      <c r="D44" s="70">
        <f>D23+D43</f>
        <v>365</v>
      </c>
      <c r="E44" s="637">
        <f>E23+E43</f>
        <v>884</v>
      </c>
      <c r="F44" s="70">
        <f>F23+F43</f>
        <v>706</v>
      </c>
      <c r="G44" s="638">
        <f t="shared" si="1"/>
        <v>795</v>
      </c>
      <c r="H44" s="70">
        <f>H23+H43</f>
        <v>41</v>
      </c>
      <c r="I44" s="70">
        <f>I23+I43</f>
        <v>234</v>
      </c>
      <c r="J44" s="71">
        <f>J23+J43</f>
        <v>682</v>
      </c>
      <c r="K44" s="42"/>
      <c r="L44" s="27"/>
    </row>
    <row r="45" spans="1:12" ht="23.25" customHeight="1">
      <c r="A45" s="27"/>
      <c r="B45" s="32" t="s">
        <v>7</v>
      </c>
      <c r="C45" s="60"/>
      <c r="D45" s="60"/>
      <c r="E45" s="60"/>
      <c r="F45" s="60"/>
      <c r="G45" s="60"/>
      <c r="H45" s="60"/>
      <c r="I45" s="60"/>
      <c r="J45" s="60"/>
      <c r="K45" s="42"/>
      <c r="L45" s="27"/>
    </row>
    <row r="46" spans="1:12" ht="23.25" customHeight="1">
      <c r="A46" s="27"/>
      <c r="B46" s="18" t="s">
        <v>184</v>
      </c>
      <c r="C46" s="60"/>
      <c r="D46" s="60"/>
      <c r="E46" s="60"/>
      <c r="F46" s="60"/>
      <c r="G46" s="60"/>
      <c r="H46" s="60"/>
      <c r="I46" s="60"/>
      <c r="J46" s="60"/>
      <c r="K46" s="300"/>
      <c r="L46" s="27"/>
    </row>
    <row r="47" spans="1:12" ht="23.25" customHeight="1">
      <c r="A47" s="27"/>
      <c r="B47" s="644" t="s">
        <v>106</v>
      </c>
      <c r="C47" s="68"/>
      <c r="D47" s="68"/>
      <c r="E47" s="68"/>
      <c r="F47" s="68"/>
      <c r="G47" s="68"/>
      <c r="H47" s="68"/>
      <c r="I47" s="134"/>
      <c r="J47" s="134"/>
      <c r="K47" s="300"/>
      <c r="L47" s="27"/>
    </row>
    <row r="48" spans="1:12" ht="23.25" customHeight="1">
      <c r="A48" s="27"/>
      <c r="B48" s="285" t="s">
        <v>194</v>
      </c>
      <c r="C48" s="68"/>
      <c r="D48" s="68"/>
      <c r="E48" s="68"/>
      <c r="F48" s="68"/>
      <c r="G48" s="68"/>
      <c r="H48" s="68"/>
      <c r="I48" s="84"/>
      <c r="J48" s="84"/>
      <c r="K48" s="300"/>
      <c r="L48" s="27"/>
    </row>
    <row r="49" spans="1:12" ht="23.25" customHeight="1">
      <c r="A49" s="27"/>
      <c r="B49" s="376"/>
      <c r="C49" s="68"/>
      <c r="D49" s="68"/>
      <c r="E49" s="68"/>
      <c r="F49" s="68"/>
      <c r="G49" s="68"/>
      <c r="H49" s="68"/>
      <c r="I49" s="84"/>
      <c r="J49" s="84"/>
      <c r="K49" s="300"/>
      <c r="L49" s="27"/>
    </row>
    <row r="50" spans="1:12" ht="23.25" customHeight="1">
      <c r="A50" s="27"/>
      <c r="B50" s="376"/>
      <c r="C50" s="68"/>
      <c r="D50" s="68"/>
      <c r="E50" s="68"/>
      <c r="F50" s="68"/>
      <c r="G50" s="68"/>
      <c r="H50" s="68"/>
      <c r="I50" s="84"/>
      <c r="J50" s="84"/>
      <c r="K50" s="300"/>
      <c r="L50" s="27"/>
    </row>
    <row r="51" spans="1:12" ht="23.25" customHeight="1">
      <c r="A51" s="27"/>
      <c r="B51" s="376"/>
      <c r="C51" s="68"/>
      <c r="D51" s="68"/>
      <c r="E51" s="68"/>
      <c r="F51" s="68"/>
      <c r="G51" s="68"/>
      <c r="H51" s="68"/>
      <c r="I51" s="84"/>
      <c r="J51" s="84"/>
      <c r="K51" s="300"/>
      <c r="L51" s="27"/>
    </row>
    <row r="52" spans="1:12" ht="23.25" customHeight="1">
      <c r="A52" s="27"/>
      <c r="B52" s="376"/>
      <c r="C52" s="68"/>
      <c r="D52" s="68"/>
      <c r="E52" s="68"/>
      <c r="F52" s="68"/>
      <c r="G52" s="68"/>
      <c r="H52" s="68"/>
      <c r="I52" s="134"/>
      <c r="J52" s="134"/>
      <c r="K52" s="300"/>
      <c r="L52" s="27"/>
    </row>
    <row r="53" spans="1:12" ht="23.25" customHeight="1">
      <c r="B53" s="269"/>
      <c r="C53" s="392"/>
      <c r="D53" s="392"/>
      <c r="E53" s="392"/>
      <c r="F53" s="392"/>
      <c r="G53" s="392"/>
      <c r="H53" s="392"/>
      <c r="I53" s="520"/>
      <c r="J53" s="520"/>
      <c r="K53" s="385"/>
      <c r="L53" s="27"/>
    </row>
    <row r="54" spans="1:12" ht="23.25" customHeight="1">
      <c r="B54" s="32"/>
      <c r="C54" s="81"/>
      <c r="D54" s="81"/>
      <c r="E54" s="81"/>
      <c r="F54" s="81"/>
      <c r="G54" s="81"/>
      <c r="H54" s="81"/>
      <c r="I54" s="81"/>
      <c r="J54" s="81"/>
      <c r="K54" s="81"/>
      <c r="L54" s="27"/>
    </row>
    <row r="55" spans="1:12" ht="23.25" customHeight="1">
      <c r="B55" s="537"/>
      <c r="C55" s="81"/>
      <c r="D55" s="81"/>
      <c r="E55" s="81"/>
      <c r="F55" s="81"/>
      <c r="G55" s="81"/>
      <c r="H55" s="81"/>
      <c r="I55" s="81"/>
      <c r="J55" s="81"/>
      <c r="K55" s="81"/>
      <c r="L55" s="27"/>
    </row>
    <row r="56" spans="1:12" ht="23.25" customHeight="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27"/>
    </row>
    <row r="57" spans="1:12" ht="23.25" customHeight="1">
      <c r="B57" s="257"/>
      <c r="C57" s="387"/>
      <c r="D57" s="388"/>
      <c r="E57" s="295"/>
      <c r="F57" s="295"/>
      <c r="G57" s="389"/>
      <c r="H57" s="42"/>
      <c r="I57" s="335"/>
      <c r="J57" s="335"/>
      <c r="K57" s="42"/>
      <c r="L57" s="27"/>
    </row>
    <row r="58" spans="1:12" ht="23.25" customHeight="1">
      <c r="B58" s="390"/>
      <c r="C58" s="391"/>
      <c r="D58" s="391"/>
      <c r="E58" s="391"/>
      <c r="F58" s="391"/>
      <c r="G58" s="391"/>
      <c r="H58" s="391"/>
      <c r="I58" s="521"/>
      <c r="J58" s="521"/>
      <c r="K58" s="42"/>
      <c r="L58" s="27"/>
    </row>
    <row r="59" spans="1:12" ht="23.25" customHeight="1">
      <c r="B59" s="376"/>
      <c r="C59" s="68"/>
      <c r="D59" s="68"/>
      <c r="E59" s="68"/>
      <c r="F59" s="68"/>
      <c r="G59" s="68"/>
      <c r="H59" s="68"/>
      <c r="I59" s="84"/>
      <c r="J59" s="84"/>
      <c r="K59" s="300"/>
      <c r="L59" s="27"/>
    </row>
    <row r="60" spans="1:12" ht="23.25" customHeight="1">
      <c r="B60" s="376"/>
      <c r="C60" s="68"/>
      <c r="D60" s="68"/>
      <c r="E60" s="68"/>
      <c r="F60" s="68"/>
      <c r="G60" s="68"/>
      <c r="H60" s="68"/>
      <c r="I60" s="84"/>
      <c r="J60" s="84"/>
      <c r="K60" s="300"/>
      <c r="L60" s="27"/>
    </row>
    <row r="61" spans="1:12" ht="23.25" customHeight="1">
      <c r="B61" s="376"/>
      <c r="C61" s="68"/>
      <c r="D61" s="68"/>
      <c r="E61" s="68"/>
      <c r="F61" s="68"/>
      <c r="G61" s="68"/>
      <c r="H61" s="68"/>
      <c r="I61" s="84"/>
      <c r="J61" s="134"/>
      <c r="K61" s="300"/>
      <c r="L61" s="27"/>
    </row>
    <row r="62" spans="1:12" ht="23.25" customHeight="1">
      <c r="B62" s="376"/>
      <c r="C62" s="68"/>
      <c r="D62" s="68"/>
      <c r="E62" s="68"/>
      <c r="F62" s="68"/>
      <c r="G62" s="68"/>
      <c r="H62" s="68"/>
      <c r="I62" s="84"/>
      <c r="J62" s="84"/>
      <c r="K62" s="300"/>
      <c r="L62" s="27"/>
    </row>
    <row r="63" spans="1:12" ht="23.25" customHeight="1">
      <c r="B63" s="376"/>
      <c r="C63" s="68"/>
      <c r="D63" s="68"/>
      <c r="E63" s="68"/>
      <c r="F63" s="68"/>
      <c r="G63" s="68"/>
      <c r="H63" s="68"/>
      <c r="I63" s="84"/>
      <c r="J63" s="84"/>
      <c r="K63" s="300"/>
      <c r="L63" s="27"/>
    </row>
    <row r="64" spans="1:12" ht="23.25" customHeight="1">
      <c r="B64" s="376"/>
      <c r="C64" s="68"/>
      <c r="D64" s="68"/>
      <c r="E64" s="68"/>
      <c r="F64" s="68"/>
      <c r="G64" s="68"/>
      <c r="H64" s="68"/>
      <c r="I64" s="84"/>
      <c r="J64" s="134"/>
      <c r="K64" s="300"/>
      <c r="L64" s="27"/>
    </row>
    <row r="65" spans="2:12" ht="23.25" customHeight="1">
      <c r="B65" s="376"/>
      <c r="C65" s="68"/>
      <c r="D65" s="68"/>
      <c r="E65" s="68"/>
      <c r="F65" s="68"/>
      <c r="G65" s="68"/>
      <c r="H65" s="68"/>
      <c r="I65" s="134"/>
      <c r="J65" s="134"/>
      <c r="K65" s="300"/>
      <c r="L65" s="27"/>
    </row>
    <row r="66" spans="2:12" ht="23.25" customHeight="1">
      <c r="B66" s="269"/>
      <c r="C66" s="392"/>
      <c r="D66" s="392"/>
      <c r="E66" s="392"/>
      <c r="F66" s="392"/>
      <c r="G66" s="392"/>
      <c r="H66" s="392"/>
      <c r="I66" s="520"/>
      <c r="J66" s="520"/>
      <c r="K66" s="385"/>
      <c r="L66" s="27"/>
    </row>
    <row r="67" spans="2:12" ht="23.25" customHeight="1">
      <c r="B67" s="32"/>
      <c r="C67" s="81"/>
      <c r="D67" s="81"/>
      <c r="E67" s="81"/>
      <c r="F67" s="81"/>
      <c r="G67" s="81"/>
      <c r="H67" s="81"/>
      <c r="I67" s="81"/>
      <c r="J67" s="81"/>
      <c r="K67" s="81"/>
      <c r="L67" s="27"/>
    </row>
    <row r="68" spans="2:12" ht="23.25" customHeight="1">
      <c r="B68" s="36"/>
      <c r="C68" s="81"/>
      <c r="D68" s="81"/>
      <c r="E68" s="81"/>
      <c r="F68" s="81"/>
      <c r="G68" s="81"/>
      <c r="H68" s="81"/>
      <c r="I68" s="81"/>
      <c r="J68" s="81"/>
      <c r="K68" s="81"/>
      <c r="L68" s="27"/>
    </row>
    <row r="69" spans="2:12" ht="23.25" customHeight="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27"/>
    </row>
    <row r="70" spans="2:12" ht="23.25" customHeight="1">
      <c r="B70" s="257"/>
      <c r="C70" s="387"/>
      <c r="D70" s="388"/>
      <c r="E70" s="295"/>
      <c r="F70" s="295"/>
      <c r="G70" s="389"/>
      <c r="H70" s="42"/>
      <c r="I70" s="335"/>
      <c r="J70" s="335"/>
      <c r="K70" s="42"/>
      <c r="L70" s="27"/>
    </row>
    <row r="71" spans="2:12" ht="23.25" customHeight="1">
      <c r="B71" s="390"/>
      <c r="C71" s="391"/>
      <c r="D71" s="391"/>
      <c r="E71" s="391"/>
      <c r="F71" s="391"/>
      <c r="G71" s="391"/>
      <c r="H71" s="391"/>
      <c r="I71" s="521"/>
      <c r="J71" s="521"/>
      <c r="K71" s="42"/>
      <c r="L71" s="27"/>
    </row>
    <row r="72" spans="2:12" ht="23.25" customHeight="1">
      <c r="B72" s="376"/>
      <c r="C72" s="68"/>
      <c r="D72" s="68"/>
      <c r="E72" s="68"/>
      <c r="F72" s="68"/>
      <c r="G72" s="68"/>
      <c r="H72" s="68"/>
      <c r="I72" s="84"/>
      <c r="J72" s="84"/>
      <c r="K72" s="300"/>
      <c r="L72" s="27"/>
    </row>
    <row r="73" spans="2:12" ht="23.25" customHeight="1">
      <c r="B73" s="376"/>
      <c r="C73" s="68"/>
      <c r="D73" s="68"/>
      <c r="E73" s="68"/>
      <c r="F73" s="68"/>
      <c r="G73" s="68"/>
      <c r="H73" s="68"/>
      <c r="I73" s="84"/>
      <c r="J73" s="84"/>
      <c r="K73" s="300"/>
      <c r="L73" s="27"/>
    </row>
    <row r="74" spans="2:12" ht="23.25" customHeight="1">
      <c r="B74" s="376"/>
      <c r="C74" s="68"/>
      <c r="D74" s="68"/>
      <c r="E74" s="68"/>
      <c r="F74" s="68"/>
      <c r="G74" s="68"/>
      <c r="H74" s="68"/>
      <c r="I74" s="84"/>
      <c r="J74" s="84"/>
      <c r="K74" s="300"/>
      <c r="L74" s="27"/>
    </row>
    <row r="75" spans="2:12" ht="23.25" customHeight="1">
      <c r="B75" s="376"/>
      <c r="C75" s="68"/>
      <c r="D75" s="68"/>
      <c r="E75" s="68"/>
      <c r="F75" s="68"/>
      <c r="G75" s="68"/>
      <c r="H75" s="68"/>
      <c r="I75" s="84"/>
      <c r="J75" s="84"/>
      <c r="K75" s="300"/>
      <c r="L75" s="27"/>
    </row>
    <row r="76" spans="2:12" ht="23.25" customHeight="1">
      <c r="B76" s="376"/>
      <c r="C76" s="68"/>
      <c r="D76" s="68"/>
      <c r="E76" s="68"/>
      <c r="F76" s="68"/>
      <c r="G76" s="68"/>
      <c r="H76" s="68"/>
      <c r="I76" s="84"/>
      <c r="J76" s="84"/>
      <c r="K76" s="300"/>
      <c r="L76" s="27"/>
    </row>
    <row r="77" spans="2:12" ht="23.25" customHeight="1">
      <c r="B77" s="376"/>
      <c r="C77" s="68"/>
      <c r="D77" s="68"/>
      <c r="E77" s="68"/>
      <c r="F77" s="68"/>
      <c r="G77" s="68"/>
      <c r="H77" s="68"/>
      <c r="I77" s="84"/>
      <c r="J77" s="84"/>
      <c r="K77" s="300"/>
      <c r="L77" s="27"/>
    </row>
    <row r="78" spans="2:12" ht="23.25" customHeight="1">
      <c r="B78" s="269"/>
      <c r="C78" s="392"/>
      <c r="D78" s="392"/>
      <c r="E78" s="392"/>
      <c r="F78" s="392"/>
      <c r="G78" s="392"/>
      <c r="H78" s="392"/>
      <c r="I78" s="520"/>
      <c r="J78" s="520"/>
      <c r="K78" s="385"/>
      <c r="L78" s="27"/>
    </row>
    <row r="79" spans="2:12" ht="23.25" customHeight="1">
      <c r="B79" s="32"/>
      <c r="C79" s="81"/>
      <c r="D79" s="81"/>
      <c r="E79" s="81"/>
      <c r="F79" s="81"/>
      <c r="G79" s="81"/>
      <c r="H79" s="81"/>
      <c r="I79" s="81"/>
      <c r="J79" s="81"/>
      <c r="K79" s="81"/>
      <c r="L79" s="27"/>
    </row>
    <row r="80" spans="2:12" ht="23.25" customHeight="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27"/>
    </row>
    <row r="81" spans="2:12" ht="23.25" customHeight="1">
      <c r="B81" s="257"/>
      <c r="C81" s="325"/>
      <c r="D81" s="325"/>
      <c r="E81" s="325"/>
      <c r="F81" s="325"/>
      <c r="G81" s="325"/>
      <c r="H81" s="325"/>
      <c r="I81" s="145"/>
      <c r="J81" s="145"/>
      <c r="K81" s="325"/>
      <c r="L81" s="27"/>
    </row>
    <row r="82" spans="2:12" ht="23.25" customHeight="1">
      <c r="B82" s="390"/>
      <c r="C82" s="391"/>
      <c r="D82" s="391"/>
      <c r="E82" s="391"/>
      <c r="F82" s="391"/>
      <c r="G82" s="391"/>
      <c r="H82" s="391"/>
      <c r="I82" s="521"/>
      <c r="J82" s="521"/>
      <c r="K82" s="42"/>
      <c r="L82" s="27"/>
    </row>
    <row r="83" spans="2:12" ht="23.25" customHeight="1">
      <c r="B83" s="376"/>
      <c r="C83" s="68"/>
      <c r="D83" s="68"/>
      <c r="E83" s="68"/>
      <c r="F83" s="68"/>
      <c r="G83" s="68"/>
      <c r="H83" s="68"/>
      <c r="I83" s="134"/>
      <c r="J83" s="134"/>
      <c r="K83" s="300"/>
      <c r="L83" s="27"/>
    </row>
    <row r="84" spans="2:12" ht="23.25" customHeight="1">
      <c r="B84" s="376"/>
      <c r="C84" s="68"/>
      <c r="D84" s="68"/>
      <c r="E84" s="68"/>
      <c r="F84" s="68"/>
      <c r="G84" s="68"/>
      <c r="H84" s="68"/>
      <c r="I84" s="134"/>
      <c r="J84" s="134"/>
      <c r="K84" s="300"/>
      <c r="L84" s="27"/>
    </row>
    <row r="85" spans="2:12" ht="23.25" customHeight="1">
      <c r="B85" s="269"/>
      <c r="C85" s="392"/>
      <c r="D85" s="392"/>
      <c r="E85" s="392"/>
      <c r="F85" s="392"/>
      <c r="G85" s="392"/>
      <c r="H85" s="392"/>
      <c r="I85" s="520"/>
      <c r="J85" s="520"/>
      <c r="K85" s="300"/>
      <c r="L85" s="27"/>
    </row>
    <row r="86" spans="2:12" ht="23.25" customHeight="1">
      <c r="B86" s="32"/>
      <c r="C86" s="36"/>
      <c r="D86" s="36"/>
      <c r="E86" s="36"/>
      <c r="F86" s="36"/>
      <c r="G86" s="36"/>
      <c r="H86" s="36"/>
      <c r="I86" s="145"/>
      <c r="J86" s="145"/>
      <c r="K86" s="36"/>
      <c r="L86" s="27"/>
    </row>
    <row r="87" spans="2:12" ht="23.25" customHeight="1">
      <c r="B87" s="36"/>
      <c r="C87" s="36"/>
      <c r="D87" s="36"/>
      <c r="E87" s="36"/>
      <c r="F87" s="36"/>
      <c r="G87" s="36"/>
      <c r="H87" s="36"/>
      <c r="I87" s="145"/>
      <c r="J87" s="145"/>
      <c r="K87" s="36"/>
      <c r="L87" s="27"/>
    </row>
    <row r="88" spans="2:12" ht="23.25" customHeight="1">
      <c r="B88" s="36"/>
      <c r="C88" s="36"/>
      <c r="D88" s="36"/>
      <c r="E88" s="36"/>
      <c r="F88" s="36"/>
      <c r="G88" s="36"/>
      <c r="H88" s="36"/>
      <c r="I88" s="145"/>
      <c r="J88" s="145"/>
      <c r="K88" s="36"/>
      <c r="L88" s="27"/>
    </row>
    <row r="89" spans="2:12" ht="23.25" customHeight="1">
      <c r="B89" s="36"/>
      <c r="C89" s="36"/>
      <c r="D89" s="36"/>
      <c r="E89" s="36"/>
      <c r="F89" s="36"/>
      <c r="G89" s="36"/>
      <c r="H89" s="36"/>
      <c r="I89" s="145"/>
      <c r="J89" s="145"/>
      <c r="K89" s="36"/>
      <c r="L89" s="27"/>
    </row>
    <row r="90" spans="2:12" ht="23.25" customHeight="1">
      <c r="B90" s="36"/>
      <c r="C90" s="36"/>
      <c r="D90" s="36"/>
      <c r="E90" s="36"/>
      <c r="F90" s="36"/>
      <c r="G90" s="36"/>
      <c r="H90" s="36"/>
      <c r="I90" s="145"/>
      <c r="J90" s="145"/>
      <c r="K90" s="36"/>
      <c r="L90" s="27"/>
    </row>
    <row r="91" spans="2:12" ht="23.25" customHeight="1">
      <c r="B91" s="36"/>
      <c r="C91" s="36"/>
      <c r="D91" s="36"/>
      <c r="E91" s="36"/>
      <c r="F91" s="36"/>
      <c r="G91" s="36"/>
      <c r="H91" s="36"/>
      <c r="I91" s="145"/>
      <c r="J91" s="145"/>
      <c r="K91" s="36"/>
      <c r="L91" s="27"/>
    </row>
    <row r="92" spans="2:12" ht="23.25" customHeight="1">
      <c r="B92" s="36"/>
      <c r="C92" s="36"/>
      <c r="D92" s="36"/>
      <c r="E92" s="36"/>
      <c r="F92" s="36"/>
      <c r="G92" s="36"/>
      <c r="H92" s="36"/>
      <c r="I92" s="145"/>
      <c r="J92" s="145"/>
      <c r="K92" s="36"/>
      <c r="L92" s="27"/>
    </row>
    <row r="93" spans="2:12" ht="23.25" customHeight="1">
      <c r="B93" s="36"/>
      <c r="C93" s="36"/>
      <c r="D93" s="36"/>
      <c r="E93" s="36"/>
      <c r="F93" s="36"/>
      <c r="G93" s="36"/>
      <c r="H93" s="36"/>
      <c r="I93" s="145"/>
      <c r="J93" s="145"/>
      <c r="K93" s="36"/>
      <c r="L93" s="27"/>
    </row>
    <row r="94" spans="2:12" ht="23.25" customHeight="1">
      <c r="B94" s="36"/>
      <c r="C94" s="36"/>
      <c r="D94" s="36"/>
      <c r="E94" s="36"/>
      <c r="F94" s="36"/>
      <c r="G94" s="36"/>
      <c r="H94" s="36"/>
      <c r="I94" s="145"/>
      <c r="J94" s="145"/>
      <c r="K94" s="36"/>
      <c r="L94" s="27"/>
    </row>
    <row r="95" spans="2:12" ht="23.25" customHeight="1">
      <c r="B95" s="36"/>
      <c r="C95" s="36"/>
      <c r="D95" s="36"/>
      <c r="E95" s="36"/>
      <c r="F95" s="36"/>
      <c r="G95" s="36"/>
      <c r="H95" s="36"/>
      <c r="I95" s="145"/>
      <c r="J95" s="145"/>
      <c r="K95" s="36"/>
      <c r="L95" s="27"/>
    </row>
    <row r="96" spans="2:12" ht="23.25" customHeight="1">
      <c r="B96" s="36"/>
      <c r="C96" s="36"/>
      <c r="D96" s="36"/>
      <c r="E96" s="36"/>
      <c r="F96" s="36"/>
      <c r="G96" s="36"/>
      <c r="H96" s="36"/>
      <c r="I96" s="145"/>
      <c r="J96" s="145"/>
      <c r="K96" s="36"/>
      <c r="L96" s="27"/>
    </row>
    <row r="97" spans="2:12" ht="23.25" customHeight="1">
      <c r="B97" s="36"/>
      <c r="C97" s="36"/>
      <c r="D97" s="36"/>
      <c r="E97" s="36"/>
      <c r="F97" s="36"/>
      <c r="G97" s="36"/>
      <c r="H97" s="36"/>
      <c r="I97" s="145"/>
      <c r="J97" s="145"/>
      <c r="K97" s="36"/>
      <c r="L97" s="27"/>
    </row>
    <row r="98" spans="2:12" ht="23.25" customHeight="1">
      <c r="B98" s="36"/>
      <c r="C98" s="36"/>
      <c r="D98" s="36"/>
      <c r="E98" s="36"/>
      <c r="F98" s="36"/>
      <c r="G98" s="36"/>
      <c r="H98" s="36"/>
      <c r="I98" s="145"/>
      <c r="J98" s="145"/>
      <c r="K98" s="36"/>
      <c r="L98" s="27"/>
    </row>
    <row r="99" spans="2:12" ht="23.25" customHeight="1">
      <c r="B99" s="36"/>
      <c r="C99" s="36"/>
      <c r="D99" s="36"/>
      <c r="E99" s="36"/>
      <c r="F99" s="36"/>
      <c r="G99" s="36"/>
      <c r="H99" s="36"/>
      <c r="I99" s="145"/>
      <c r="J99" s="145"/>
      <c r="K99" s="36"/>
      <c r="L99" s="27"/>
    </row>
    <row r="100" spans="2:12" ht="23.25" customHeight="1">
      <c r="B100" s="36"/>
      <c r="C100" s="36"/>
      <c r="D100" s="36"/>
      <c r="E100" s="36"/>
      <c r="F100" s="36"/>
      <c r="G100" s="36"/>
      <c r="H100" s="36"/>
      <c r="I100" s="145"/>
      <c r="J100" s="145"/>
      <c r="K100" s="36"/>
      <c r="L100" s="27"/>
    </row>
    <row r="101" spans="2:12" ht="23.25" customHeight="1">
      <c r="B101" s="36"/>
      <c r="C101" s="36"/>
      <c r="D101" s="36"/>
      <c r="E101" s="36"/>
      <c r="F101" s="36"/>
      <c r="G101" s="36"/>
      <c r="H101" s="36"/>
      <c r="I101" s="145"/>
      <c r="J101" s="145"/>
      <c r="K101" s="36"/>
      <c r="L101" s="27"/>
    </row>
    <row r="102" spans="2:12" ht="23.25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27"/>
    </row>
    <row r="103" spans="2:12" ht="23.25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27"/>
    </row>
    <row r="104" spans="2:12" ht="23.25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27"/>
    </row>
    <row r="105" spans="2:12" ht="23.25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27"/>
    </row>
    <row r="106" spans="2:12" ht="23.25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27"/>
    </row>
    <row r="107" spans="2:12" ht="23.25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27"/>
    </row>
    <row r="108" spans="2:12" ht="23.25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27"/>
    </row>
    <row r="109" spans="2:12" ht="23.25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27"/>
    </row>
    <row r="110" spans="2:12" ht="23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27"/>
    </row>
    <row r="111" spans="2:12" ht="23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27"/>
    </row>
    <row r="112" spans="2:12" ht="23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27"/>
    </row>
    <row r="113" spans="2:12" ht="23.25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27"/>
    </row>
    <row r="114" spans="2:12" ht="23.25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27"/>
    </row>
    <row r="115" spans="2:12" ht="23.25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27"/>
    </row>
    <row r="116" spans="2:12" ht="23.25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27"/>
    </row>
    <row r="117" spans="2:12" ht="23.25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27"/>
    </row>
    <row r="118" spans="2:12" ht="23.2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27"/>
    </row>
    <row r="119" spans="2:12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2:12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2:12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2:12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/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Q229"/>
  <sheetViews>
    <sheetView showGridLines="0" zoomScale="85" zoomScaleNormal="85" workbookViewId="0">
      <selection activeCell="B36" sqref="B36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/>
    <row r="12" spans="1:13" ht="23.25" customHeight="1">
      <c r="B12" s="257" t="s">
        <v>205</v>
      </c>
      <c r="C12" s="60"/>
      <c r="D12" s="60"/>
      <c r="E12" s="60"/>
      <c r="F12" s="60"/>
      <c r="G12" s="60"/>
      <c r="H12" s="60"/>
      <c r="I12" s="60"/>
      <c r="J12" s="60"/>
      <c r="K12" s="42"/>
      <c r="L12" s="27"/>
    </row>
    <row r="13" spans="1:13" ht="50.1" customHeight="1">
      <c r="B13" s="62" t="s">
        <v>171</v>
      </c>
      <c r="C13" s="274" t="s">
        <v>172</v>
      </c>
      <c r="D13" s="274" t="s">
        <v>173</v>
      </c>
      <c r="E13" s="274" t="s">
        <v>174</v>
      </c>
      <c r="F13" s="274" t="s">
        <v>175</v>
      </c>
      <c r="G13" s="274" t="s">
        <v>176</v>
      </c>
      <c r="H13" s="274" t="s">
        <v>177</v>
      </c>
      <c r="I13" s="274" t="s">
        <v>178</v>
      </c>
      <c r="J13" s="338" t="s">
        <v>179</v>
      </c>
      <c r="K13" s="42"/>
      <c r="L13" s="27"/>
    </row>
    <row r="14" spans="1:13" ht="23.25" customHeight="1">
      <c r="B14" s="546" t="s">
        <v>4</v>
      </c>
      <c r="C14" s="549"/>
      <c r="D14" s="549"/>
      <c r="E14" s="549"/>
      <c r="F14" s="549"/>
      <c r="G14" s="549"/>
      <c r="H14" s="549"/>
      <c r="I14" s="549"/>
      <c r="J14" s="639"/>
      <c r="K14" s="300"/>
      <c r="L14" s="27"/>
    </row>
    <row r="15" spans="1:13" ht="23.25" customHeight="1">
      <c r="B15" s="547" t="s">
        <v>15</v>
      </c>
      <c r="C15" s="630">
        <v>15</v>
      </c>
      <c r="D15" s="630">
        <v>16</v>
      </c>
      <c r="E15" s="630">
        <v>68</v>
      </c>
      <c r="F15" s="634">
        <v>59</v>
      </c>
      <c r="G15" s="630">
        <f t="shared" ref="G15:G23" si="0">IF(ISERROR(AVERAGE(E15:F15)),"_",(AVERAGE(E15:F15)))</f>
        <v>63.5</v>
      </c>
      <c r="H15" s="630">
        <v>3</v>
      </c>
      <c r="I15" s="630">
        <v>14</v>
      </c>
      <c r="J15" s="640">
        <v>50</v>
      </c>
      <c r="K15" s="300"/>
      <c r="L15" s="27"/>
    </row>
    <row r="16" spans="1:13" ht="23.25" customHeight="1">
      <c r="B16" s="571" t="s">
        <v>191</v>
      </c>
      <c r="C16" s="635">
        <v>9</v>
      </c>
      <c r="D16" s="46">
        <v>9</v>
      </c>
      <c r="E16" s="46" t="s">
        <v>116</v>
      </c>
      <c r="F16" s="49">
        <v>9</v>
      </c>
      <c r="G16" s="46">
        <f t="shared" si="0"/>
        <v>9</v>
      </c>
      <c r="H16" s="46">
        <v>0</v>
      </c>
      <c r="I16" s="46">
        <v>0</v>
      </c>
      <c r="J16" s="641">
        <v>9</v>
      </c>
      <c r="K16" s="300"/>
      <c r="L16" s="27"/>
    </row>
    <row r="17" spans="1:12" ht="23.25" customHeight="1">
      <c r="B17" s="571" t="s">
        <v>36</v>
      </c>
      <c r="C17" s="635" t="s">
        <v>116</v>
      </c>
      <c r="D17" s="635" t="s">
        <v>116</v>
      </c>
      <c r="E17" s="635" t="s">
        <v>116</v>
      </c>
      <c r="F17" s="635" t="s">
        <v>116</v>
      </c>
      <c r="G17" s="635" t="s">
        <v>116</v>
      </c>
      <c r="H17" s="635" t="s">
        <v>116</v>
      </c>
      <c r="I17" s="635" t="s">
        <v>116</v>
      </c>
      <c r="J17" s="642" t="s">
        <v>116</v>
      </c>
      <c r="K17" s="300"/>
      <c r="L17" s="27"/>
    </row>
    <row r="18" spans="1:12" ht="23.25" customHeight="1">
      <c r="B18" s="571" t="s">
        <v>46</v>
      </c>
      <c r="C18" s="635" t="s">
        <v>116</v>
      </c>
      <c r="D18" s="635" t="s">
        <v>116</v>
      </c>
      <c r="E18" s="635" t="s">
        <v>116</v>
      </c>
      <c r="F18" s="635" t="s">
        <v>116</v>
      </c>
      <c r="G18" s="635" t="s">
        <v>116</v>
      </c>
      <c r="H18" s="635" t="s">
        <v>116</v>
      </c>
      <c r="I18" s="635" t="s">
        <v>116</v>
      </c>
      <c r="J18" s="642" t="s">
        <v>116</v>
      </c>
      <c r="K18" s="300"/>
      <c r="L18" s="27"/>
    </row>
    <row r="19" spans="1:12" ht="23.25" customHeight="1">
      <c r="B19" s="572" t="s">
        <v>32</v>
      </c>
      <c r="C19" s="635" t="s">
        <v>116</v>
      </c>
      <c r="D19" s="635" t="s">
        <v>116</v>
      </c>
      <c r="E19" s="635" t="s">
        <v>116</v>
      </c>
      <c r="F19" s="635" t="s">
        <v>116</v>
      </c>
      <c r="G19" s="635" t="s">
        <v>116</v>
      </c>
      <c r="H19" s="635" t="s">
        <v>116</v>
      </c>
      <c r="I19" s="635" t="s">
        <v>116</v>
      </c>
      <c r="J19" s="642" t="s">
        <v>116</v>
      </c>
      <c r="K19" s="300"/>
      <c r="L19" s="27"/>
    </row>
    <row r="20" spans="1:12" ht="23.25" customHeight="1">
      <c r="B20" s="571" t="s">
        <v>626</v>
      </c>
      <c r="C20" s="46">
        <v>10</v>
      </c>
      <c r="D20" s="46">
        <v>8</v>
      </c>
      <c r="E20" s="46">
        <v>36</v>
      </c>
      <c r="F20" s="49">
        <v>36</v>
      </c>
      <c r="G20" s="46">
        <f t="shared" si="0"/>
        <v>36</v>
      </c>
      <c r="H20" s="46">
        <v>0</v>
      </c>
      <c r="I20" s="46">
        <v>4</v>
      </c>
      <c r="J20" s="641">
        <v>32</v>
      </c>
      <c r="K20" s="300"/>
      <c r="L20" s="27"/>
    </row>
    <row r="21" spans="1:12" ht="23.25" customHeight="1">
      <c r="B21" s="571" t="s">
        <v>29</v>
      </c>
      <c r="C21" s="46">
        <v>10</v>
      </c>
      <c r="D21" s="46">
        <v>10</v>
      </c>
      <c r="E21" s="46">
        <v>10</v>
      </c>
      <c r="F21" s="49">
        <v>10</v>
      </c>
      <c r="G21" s="46">
        <f t="shared" si="0"/>
        <v>10</v>
      </c>
      <c r="H21" s="46">
        <v>0</v>
      </c>
      <c r="I21" s="46">
        <v>0</v>
      </c>
      <c r="J21" s="641">
        <v>10</v>
      </c>
      <c r="K21" s="81"/>
      <c r="L21" s="27"/>
    </row>
    <row r="22" spans="1:12" ht="23.25" customHeight="1">
      <c r="A22" s="27"/>
      <c r="B22" s="566" t="s">
        <v>20</v>
      </c>
      <c r="C22" s="573">
        <v>10</v>
      </c>
      <c r="D22" s="573">
        <v>10</v>
      </c>
      <c r="E22" s="573">
        <v>30</v>
      </c>
      <c r="F22" s="526">
        <v>30</v>
      </c>
      <c r="G22" s="573">
        <f t="shared" si="0"/>
        <v>30</v>
      </c>
      <c r="H22" s="573">
        <v>0</v>
      </c>
      <c r="I22" s="573">
        <v>0</v>
      </c>
      <c r="J22" s="643">
        <v>30</v>
      </c>
      <c r="K22" s="27"/>
      <c r="L22" s="27"/>
    </row>
    <row r="23" spans="1:12" ht="23.25" customHeight="1">
      <c r="A23" s="27"/>
      <c r="B23" s="402" t="s">
        <v>181</v>
      </c>
      <c r="C23" s="636">
        <f>SUM(C15:C22)</f>
        <v>54</v>
      </c>
      <c r="D23" s="636">
        <f>SUM(D15:D22)</f>
        <v>53</v>
      </c>
      <c r="E23" s="403">
        <f>SUM(E15:E22)</f>
        <v>144</v>
      </c>
      <c r="F23" s="636">
        <f>SUM(F15:F22)</f>
        <v>144</v>
      </c>
      <c r="G23" s="403">
        <f t="shared" si="0"/>
        <v>144</v>
      </c>
      <c r="H23" s="636">
        <f>SUM(H15:H22)</f>
        <v>3</v>
      </c>
      <c r="I23" s="636">
        <f>SUM(I15:I22)</f>
        <v>18</v>
      </c>
      <c r="J23" s="424">
        <f>SUM(J15:J22)</f>
        <v>131</v>
      </c>
      <c r="K23" s="42"/>
      <c r="L23" s="27"/>
    </row>
    <row r="24" spans="1:12" ht="23.25" customHeight="1">
      <c r="A24" s="27"/>
      <c r="B24" s="546" t="s">
        <v>3</v>
      </c>
      <c r="C24" s="568"/>
      <c r="D24" s="568"/>
      <c r="E24" s="404"/>
      <c r="F24" s="568"/>
      <c r="G24" s="404"/>
      <c r="H24" s="568"/>
      <c r="I24" s="568"/>
      <c r="J24" s="426"/>
      <c r="K24" s="42"/>
      <c r="L24" s="27"/>
    </row>
    <row r="25" spans="1:12" ht="23.25" customHeight="1">
      <c r="A25" s="27"/>
      <c r="B25" s="571" t="s">
        <v>812</v>
      </c>
      <c r="C25" s="46" t="str">
        <f t="shared" ref="C25:J25" si="1">IF(ISERROR(AVERAGE(A25:B25)),"_",(AVERAGE(A25:B25)))</f>
        <v>_</v>
      </c>
      <c r="D25" s="46" t="str">
        <f t="shared" si="1"/>
        <v>_</v>
      </c>
      <c r="E25" s="46" t="str">
        <f t="shared" si="1"/>
        <v>_</v>
      </c>
      <c r="F25" s="49" t="str">
        <f t="shared" si="1"/>
        <v>_</v>
      </c>
      <c r="G25" s="46" t="str">
        <f t="shared" si="1"/>
        <v>_</v>
      </c>
      <c r="H25" s="46" t="str">
        <f t="shared" si="1"/>
        <v>_</v>
      </c>
      <c r="I25" s="46" t="str">
        <f t="shared" si="1"/>
        <v>_</v>
      </c>
      <c r="J25" s="641" t="str">
        <f t="shared" si="1"/>
        <v>_</v>
      </c>
      <c r="K25" s="300"/>
      <c r="L25" s="27"/>
    </row>
    <row r="26" spans="1:12" ht="23.25" customHeight="1">
      <c r="A26" s="27"/>
      <c r="B26" s="571" t="s">
        <v>51</v>
      </c>
      <c r="C26" s="46">
        <v>15</v>
      </c>
      <c r="D26" s="46">
        <v>15</v>
      </c>
      <c r="E26" s="46">
        <v>44</v>
      </c>
      <c r="F26" s="49">
        <v>31</v>
      </c>
      <c r="G26" s="46">
        <f t="shared" ref="G26:G33" si="2">IF(ISERROR(AVERAGE(E26:F26)),"_",(AVERAGE(E26:F26)))</f>
        <v>37.5</v>
      </c>
      <c r="H26" s="46">
        <v>2</v>
      </c>
      <c r="I26" s="46">
        <v>16</v>
      </c>
      <c r="J26" s="641">
        <v>26</v>
      </c>
      <c r="K26" s="300"/>
      <c r="L26" s="27"/>
    </row>
    <row r="27" spans="1:12" ht="23.25" customHeight="1">
      <c r="A27" s="27"/>
      <c r="B27" s="571" t="s">
        <v>15</v>
      </c>
      <c r="C27" s="46">
        <v>20</v>
      </c>
      <c r="D27" s="46">
        <v>20</v>
      </c>
      <c r="E27" s="46">
        <v>55</v>
      </c>
      <c r="F27" s="49">
        <v>36</v>
      </c>
      <c r="G27" s="46">
        <f t="shared" si="2"/>
        <v>45.5</v>
      </c>
      <c r="H27" s="46">
        <v>2</v>
      </c>
      <c r="I27" s="46">
        <v>18</v>
      </c>
      <c r="J27" s="641">
        <v>35</v>
      </c>
      <c r="K27" s="300"/>
      <c r="L27" s="27"/>
    </row>
    <row r="28" spans="1:12" ht="23.25" customHeight="1">
      <c r="A28" s="27"/>
      <c r="B28" s="571" t="s">
        <v>55</v>
      </c>
      <c r="C28" s="46">
        <v>12</v>
      </c>
      <c r="D28" s="46">
        <v>10</v>
      </c>
      <c r="E28" s="46">
        <v>28</v>
      </c>
      <c r="F28" s="49">
        <v>25</v>
      </c>
      <c r="G28" s="46">
        <f t="shared" si="2"/>
        <v>26.5</v>
      </c>
      <c r="H28" s="46">
        <v>1</v>
      </c>
      <c r="I28" s="46">
        <v>6</v>
      </c>
      <c r="J28" s="641">
        <v>21</v>
      </c>
      <c r="K28" s="300"/>
      <c r="L28" s="27"/>
    </row>
    <row r="29" spans="1:12" ht="23.25" customHeight="1">
      <c r="A29" s="27"/>
      <c r="B29" s="571" t="s">
        <v>206</v>
      </c>
      <c r="C29" s="46">
        <v>15</v>
      </c>
      <c r="D29" s="46">
        <v>15</v>
      </c>
      <c r="E29" s="46">
        <v>42</v>
      </c>
      <c r="F29" s="49">
        <v>32</v>
      </c>
      <c r="G29" s="46">
        <f t="shared" si="2"/>
        <v>37</v>
      </c>
      <c r="H29" s="46">
        <v>1</v>
      </c>
      <c r="I29" s="46">
        <v>13</v>
      </c>
      <c r="J29" s="641">
        <v>28</v>
      </c>
      <c r="K29" s="300"/>
      <c r="L29" s="27"/>
    </row>
    <row r="30" spans="1:12" ht="23.25" customHeight="1">
      <c r="A30" s="27"/>
      <c r="B30" s="571" t="s">
        <v>36</v>
      </c>
      <c r="C30" s="46">
        <v>21</v>
      </c>
      <c r="D30" s="46">
        <v>21</v>
      </c>
      <c r="E30" s="46">
        <v>62</v>
      </c>
      <c r="F30" s="49">
        <v>40</v>
      </c>
      <c r="G30" s="46">
        <f t="shared" si="2"/>
        <v>51</v>
      </c>
      <c r="H30" s="46">
        <v>1</v>
      </c>
      <c r="I30" s="46">
        <v>24</v>
      </c>
      <c r="J30" s="641">
        <v>37</v>
      </c>
      <c r="K30" s="300"/>
      <c r="L30" s="27"/>
    </row>
    <row r="31" spans="1:12" ht="23.25" customHeight="1">
      <c r="A31" s="27"/>
      <c r="B31" s="571" t="s">
        <v>46</v>
      </c>
      <c r="C31" s="46">
        <v>20</v>
      </c>
      <c r="D31" s="46">
        <v>20</v>
      </c>
      <c r="E31" s="46">
        <v>57</v>
      </c>
      <c r="F31" s="49">
        <v>51</v>
      </c>
      <c r="G31" s="46">
        <f t="shared" si="2"/>
        <v>54</v>
      </c>
      <c r="H31" s="46">
        <v>1</v>
      </c>
      <c r="I31" s="46">
        <v>21</v>
      </c>
      <c r="J31" s="641">
        <v>35</v>
      </c>
      <c r="K31" s="300"/>
      <c r="L31" s="27"/>
    </row>
    <row r="32" spans="1:12" ht="23.25" customHeight="1">
      <c r="A32" s="27"/>
      <c r="B32" s="571" t="s">
        <v>32</v>
      </c>
      <c r="C32" s="46">
        <v>21</v>
      </c>
      <c r="D32" s="46">
        <v>20</v>
      </c>
      <c r="E32" s="46">
        <v>62</v>
      </c>
      <c r="F32" s="49">
        <v>38</v>
      </c>
      <c r="G32" s="46">
        <f t="shared" si="2"/>
        <v>50</v>
      </c>
      <c r="H32" s="46">
        <v>3</v>
      </c>
      <c r="I32" s="46">
        <v>22</v>
      </c>
      <c r="J32" s="641">
        <v>37</v>
      </c>
      <c r="K32" s="81"/>
      <c r="L32" s="27"/>
    </row>
    <row r="33" spans="1:12" ht="23.25" customHeight="1">
      <c r="A33" s="27"/>
      <c r="B33" s="571" t="s">
        <v>68</v>
      </c>
      <c r="C33" s="46">
        <v>15</v>
      </c>
      <c r="D33" s="46">
        <v>11</v>
      </c>
      <c r="E33" s="46">
        <v>25</v>
      </c>
      <c r="F33" s="49">
        <v>22</v>
      </c>
      <c r="G33" s="46">
        <f t="shared" si="2"/>
        <v>23.5</v>
      </c>
      <c r="H33" s="46">
        <v>3</v>
      </c>
      <c r="I33" s="46">
        <v>1</v>
      </c>
      <c r="J33" s="641">
        <v>21</v>
      </c>
      <c r="K33" s="81"/>
      <c r="L33" s="27"/>
    </row>
    <row r="34" spans="1:12" ht="23.25" customHeight="1">
      <c r="A34" s="27"/>
      <c r="B34" s="572" t="s">
        <v>83</v>
      </c>
      <c r="C34" s="46" t="s">
        <v>116</v>
      </c>
      <c r="D34" s="46" t="s">
        <v>116</v>
      </c>
      <c r="E34" s="46" t="s">
        <v>116</v>
      </c>
      <c r="F34" s="46" t="s">
        <v>116</v>
      </c>
      <c r="G34" s="46" t="s">
        <v>116</v>
      </c>
      <c r="H34" s="46" t="s">
        <v>116</v>
      </c>
      <c r="I34" s="46" t="s">
        <v>116</v>
      </c>
      <c r="J34" s="641" t="s">
        <v>116</v>
      </c>
      <c r="K34" s="36"/>
      <c r="L34" s="27"/>
    </row>
    <row r="35" spans="1:12" ht="23.25" customHeight="1">
      <c r="A35" s="27"/>
      <c r="B35" s="571" t="s">
        <v>626</v>
      </c>
      <c r="C35" s="46">
        <v>20</v>
      </c>
      <c r="D35" s="46">
        <v>12</v>
      </c>
      <c r="E35" s="46">
        <v>46</v>
      </c>
      <c r="F35" s="49">
        <v>31</v>
      </c>
      <c r="G35" s="46">
        <f t="shared" ref="G35:G44" si="3">IF(ISERROR(AVERAGE(E35:F35)),"_",(AVERAGE(E35:F35)))</f>
        <v>38.5</v>
      </c>
      <c r="H35" s="46">
        <v>1</v>
      </c>
      <c r="I35" s="46">
        <v>14</v>
      </c>
      <c r="J35" s="641">
        <v>31</v>
      </c>
      <c r="K35" s="42"/>
      <c r="L35" s="27"/>
    </row>
    <row r="36" spans="1:12" ht="23.25" customHeight="1">
      <c r="A36" s="27"/>
      <c r="B36" s="571" t="s">
        <v>29</v>
      </c>
      <c r="C36" s="46">
        <v>22</v>
      </c>
      <c r="D36" s="46">
        <v>12</v>
      </c>
      <c r="E36" s="46">
        <v>47</v>
      </c>
      <c r="F36" s="49">
        <v>40</v>
      </c>
      <c r="G36" s="46">
        <f t="shared" si="3"/>
        <v>43.5</v>
      </c>
      <c r="H36" s="46">
        <v>0</v>
      </c>
      <c r="I36" s="46">
        <v>12</v>
      </c>
      <c r="J36" s="641">
        <v>35</v>
      </c>
      <c r="K36" s="42"/>
      <c r="L36" s="27"/>
    </row>
    <row r="37" spans="1:12" ht="23.25" customHeight="1">
      <c r="A37" s="27"/>
      <c r="B37" s="571" t="s">
        <v>20</v>
      </c>
      <c r="C37" s="46">
        <v>20</v>
      </c>
      <c r="D37" s="46">
        <v>18</v>
      </c>
      <c r="E37" s="46">
        <v>52</v>
      </c>
      <c r="F37" s="49">
        <v>52</v>
      </c>
      <c r="G37" s="46">
        <f t="shared" si="3"/>
        <v>52</v>
      </c>
      <c r="H37" s="46">
        <v>3</v>
      </c>
      <c r="I37" s="46">
        <v>16</v>
      </c>
      <c r="J37" s="641">
        <v>33</v>
      </c>
      <c r="K37" s="300"/>
      <c r="L37" s="27"/>
    </row>
    <row r="38" spans="1:12" ht="23.25" customHeight="1">
      <c r="A38" s="27"/>
      <c r="B38" s="571" t="s">
        <v>40</v>
      </c>
      <c r="C38" s="46">
        <v>20</v>
      </c>
      <c r="D38" s="46">
        <v>18</v>
      </c>
      <c r="E38" s="46">
        <v>56</v>
      </c>
      <c r="F38" s="49">
        <v>42</v>
      </c>
      <c r="G38" s="46">
        <f t="shared" si="3"/>
        <v>49</v>
      </c>
      <c r="H38" s="46">
        <v>2</v>
      </c>
      <c r="I38" s="46">
        <v>19</v>
      </c>
      <c r="J38" s="641">
        <v>35</v>
      </c>
      <c r="K38" s="300"/>
      <c r="L38" s="27"/>
    </row>
    <row r="39" spans="1:12" ht="23.25" customHeight="1">
      <c r="A39" s="27"/>
      <c r="B39" s="571" t="s">
        <v>61</v>
      </c>
      <c r="C39" s="46">
        <v>15</v>
      </c>
      <c r="D39" s="46">
        <v>15</v>
      </c>
      <c r="E39" s="46">
        <v>40</v>
      </c>
      <c r="F39" s="49">
        <v>23</v>
      </c>
      <c r="G39" s="46">
        <f t="shared" si="3"/>
        <v>31.5</v>
      </c>
      <c r="H39" s="46">
        <v>15</v>
      </c>
      <c r="I39" s="46">
        <v>4</v>
      </c>
      <c r="J39" s="641">
        <v>22</v>
      </c>
      <c r="K39" s="300"/>
      <c r="L39" s="27"/>
    </row>
    <row r="40" spans="1:12" ht="23.25" customHeight="1">
      <c r="A40" s="27"/>
      <c r="B40" s="571" t="s">
        <v>65</v>
      </c>
      <c r="C40" s="46">
        <v>20</v>
      </c>
      <c r="D40" s="46">
        <v>19</v>
      </c>
      <c r="E40" s="46">
        <v>52</v>
      </c>
      <c r="F40" s="49">
        <v>35</v>
      </c>
      <c r="G40" s="46">
        <f t="shared" si="3"/>
        <v>43.5</v>
      </c>
      <c r="H40" s="46">
        <v>3</v>
      </c>
      <c r="I40" s="46">
        <v>16</v>
      </c>
      <c r="J40" s="641">
        <v>33</v>
      </c>
      <c r="K40" s="300"/>
      <c r="L40" s="27"/>
    </row>
    <row r="41" spans="1:12" ht="23.25" customHeight="1">
      <c r="A41" s="27"/>
      <c r="B41" s="571" t="s">
        <v>75</v>
      </c>
      <c r="C41" s="46">
        <v>15</v>
      </c>
      <c r="D41" s="46">
        <v>11</v>
      </c>
      <c r="E41" s="46">
        <v>11</v>
      </c>
      <c r="F41" s="49">
        <v>11</v>
      </c>
      <c r="G41" s="46">
        <f t="shared" si="3"/>
        <v>11</v>
      </c>
      <c r="H41" s="46">
        <v>0</v>
      </c>
      <c r="I41" s="46">
        <v>0</v>
      </c>
      <c r="J41" s="641">
        <v>11</v>
      </c>
      <c r="K41" s="300"/>
      <c r="L41" s="27"/>
    </row>
    <row r="42" spans="1:12" ht="23.25" customHeight="1">
      <c r="A42" s="27"/>
      <c r="B42" s="566" t="s">
        <v>43</v>
      </c>
      <c r="C42" s="573">
        <v>20</v>
      </c>
      <c r="D42" s="573">
        <v>18</v>
      </c>
      <c r="E42" s="573">
        <v>55</v>
      </c>
      <c r="F42" s="526">
        <v>39</v>
      </c>
      <c r="G42" s="573">
        <f t="shared" si="3"/>
        <v>47</v>
      </c>
      <c r="H42" s="573">
        <v>4</v>
      </c>
      <c r="I42" s="573">
        <v>17</v>
      </c>
      <c r="J42" s="643">
        <v>34</v>
      </c>
      <c r="K42" s="300"/>
      <c r="L42" s="27"/>
    </row>
    <row r="43" spans="1:12" ht="23.25" customHeight="1">
      <c r="A43" s="27"/>
      <c r="B43" s="546" t="s">
        <v>182</v>
      </c>
      <c r="C43" s="403">
        <f>SUM(C25:C42)</f>
        <v>291</v>
      </c>
      <c r="D43" s="403">
        <f>SUM(D25:D42)</f>
        <v>255</v>
      </c>
      <c r="E43" s="403">
        <f>SUM(E25:E42)</f>
        <v>734</v>
      </c>
      <c r="F43" s="403">
        <f>SUM(F25:F42)</f>
        <v>548</v>
      </c>
      <c r="G43" s="403">
        <f t="shared" si="3"/>
        <v>641</v>
      </c>
      <c r="H43" s="403">
        <f>SUM(H25:H42)</f>
        <v>42</v>
      </c>
      <c r="I43" s="403">
        <f>SUM(I25:I42)</f>
        <v>219</v>
      </c>
      <c r="J43" s="424">
        <f>SUM(J25:J42)</f>
        <v>474</v>
      </c>
      <c r="K43" s="36"/>
      <c r="L43" s="27"/>
    </row>
    <row r="44" spans="1:12" ht="23.25" customHeight="1">
      <c r="A44" s="27"/>
      <c r="B44" s="147" t="s">
        <v>183</v>
      </c>
      <c r="C44" s="70">
        <f>C23+C43</f>
        <v>345</v>
      </c>
      <c r="D44" s="70">
        <f>D23+D43</f>
        <v>308</v>
      </c>
      <c r="E44" s="637">
        <f>E23+E43</f>
        <v>878</v>
      </c>
      <c r="F44" s="70">
        <f>F23+F43</f>
        <v>692</v>
      </c>
      <c r="G44" s="638">
        <f t="shared" si="3"/>
        <v>785</v>
      </c>
      <c r="H44" s="70">
        <f>H23+H43</f>
        <v>45</v>
      </c>
      <c r="I44" s="70">
        <f>I23+I43</f>
        <v>237</v>
      </c>
      <c r="J44" s="71">
        <f>J23+J43</f>
        <v>605</v>
      </c>
      <c r="K44" s="42"/>
      <c r="L44" s="27"/>
    </row>
    <row r="45" spans="1:12" ht="23.25" customHeight="1">
      <c r="A45" s="27"/>
      <c r="B45" s="32" t="s">
        <v>7</v>
      </c>
      <c r="C45" s="60"/>
      <c r="D45" s="60"/>
      <c r="E45" s="60"/>
      <c r="F45" s="60"/>
      <c r="G45" s="60"/>
      <c r="H45" s="60"/>
      <c r="I45" s="60"/>
      <c r="J45" s="60"/>
      <c r="K45" s="42"/>
      <c r="L45" s="27"/>
    </row>
    <row r="46" spans="1:12" ht="23.25" customHeight="1">
      <c r="A46" s="27"/>
      <c r="B46" s="18" t="s">
        <v>207</v>
      </c>
      <c r="C46" s="60"/>
      <c r="D46" s="60"/>
      <c r="E46" s="60"/>
      <c r="F46" s="60"/>
      <c r="G46" s="60"/>
      <c r="H46" s="60"/>
      <c r="I46" s="60"/>
      <c r="J46" s="60"/>
      <c r="K46" s="300"/>
      <c r="L46" s="27"/>
    </row>
    <row r="47" spans="1:12" ht="23.25" customHeight="1">
      <c r="A47" s="27"/>
      <c r="B47" s="285" t="s">
        <v>208</v>
      </c>
      <c r="C47" s="60"/>
      <c r="D47" s="60"/>
      <c r="E47" s="60"/>
      <c r="F47" s="60"/>
      <c r="G47" s="60"/>
      <c r="H47" s="60"/>
      <c r="I47" s="60"/>
      <c r="J47" s="60"/>
      <c r="K47" s="300"/>
      <c r="L47" s="27"/>
    </row>
    <row r="48" spans="1:12" ht="23.25" customHeight="1">
      <c r="A48" s="27"/>
      <c r="B48" s="18" t="s">
        <v>209</v>
      </c>
      <c r="C48" s="60"/>
      <c r="D48" s="60"/>
      <c r="E48" s="60"/>
      <c r="F48" s="60"/>
      <c r="G48" s="60"/>
      <c r="H48" s="60"/>
      <c r="I48" s="60"/>
      <c r="J48" s="134"/>
      <c r="K48" s="300"/>
      <c r="L48" s="27"/>
    </row>
    <row r="49" spans="1:12" ht="23.25" customHeight="1">
      <c r="A49" s="27"/>
      <c r="B49" s="376"/>
      <c r="C49" s="68"/>
      <c r="D49" s="68"/>
      <c r="E49" s="68"/>
      <c r="F49" s="68"/>
      <c r="G49" s="68"/>
      <c r="H49" s="68"/>
      <c r="I49" s="84"/>
      <c r="J49" s="84"/>
      <c r="K49" s="300"/>
      <c r="L49" s="27"/>
    </row>
    <row r="50" spans="1:12" ht="23.25" customHeight="1">
      <c r="A50" s="27"/>
      <c r="B50" s="376"/>
      <c r="C50" s="68"/>
      <c r="D50" s="68"/>
      <c r="E50" s="68"/>
      <c r="F50" s="68"/>
      <c r="G50" s="68"/>
      <c r="H50" s="68"/>
      <c r="I50" s="84"/>
      <c r="J50" s="84"/>
      <c r="K50" s="300"/>
      <c r="L50" s="27"/>
    </row>
    <row r="51" spans="1:12" ht="23.25" customHeight="1">
      <c r="A51" s="27"/>
      <c r="B51" s="376"/>
      <c r="C51" s="68"/>
      <c r="D51" s="68"/>
      <c r="E51" s="68"/>
      <c r="F51" s="68"/>
      <c r="G51" s="68"/>
      <c r="H51" s="68"/>
      <c r="I51" s="84"/>
      <c r="J51" s="84"/>
      <c r="K51" s="300"/>
      <c r="L51" s="27"/>
    </row>
    <row r="52" spans="1:12" ht="23.25" customHeight="1">
      <c r="A52" s="27"/>
      <c r="B52" s="376"/>
      <c r="C52" s="68"/>
      <c r="D52" s="68"/>
      <c r="E52" s="68"/>
      <c r="F52" s="68"/>
      <c r="G52" s="68"/>
      <c r="H52" s="68"/>
      <c r="I52" s="84"/>
      <c r="J52" s="84"/>
      <c r="K52" s="300"/>
      <c r="L52" s="27"/>
    </row>
    <row r="53" spans="1:12" ht="23.25" customHeight="1">
      <c r="A53" s="27"/>
      <c r="B53" s="376"/>
      <c r="C53" s="68"/>
      <c r="D53" s="68"/>
      <c r="E53" s="68"/>
      <c r="F53" s="68"/>
      <c r="G53" s="68"/>
      <c r="H53" s="68"/>
      <c r="I53" s="134"/>
      <c r="J53" s="134"/>
      <c r="K53" s="300"/>
      <c r="L53" s="27"/>
    </row>
    <row r="54" spans="1:12" ht="23.25" customHeight="1">
      <c r="B54" s="269"/>
      <c r="C54" s="392"/>
      <c r="D54" s="392"/>
      <c r="E54" s="392"/>
      <c r="F54" s="392"/>
      <c r="G54" s="392"/>
      <c r="H54" s="392"/>
      <c r="I54" s="520"/>
      <c r="J54" s="520"/>
      <c r="K54" s="385"/>
      <c r="L54" s="27"/>
    </row>
    <row r="55" spans="1:12" ht="23.25" customHeight="1">
      <c r="B55" s="32"/>
      <c r="C55" s="81"/>
      <c r="D55" s="81"/>
      <c r="E55" s="81"/>
      <c r="F55" s="81"/>
      <c r="G55" s="81"/>
      <c r="H55" s="81"/>
      <c r="I55" s="81"/>
      <c r="J55" s="81"/>
      <c r="K55" s="81"/>
      <c r="L55" s="27"/>
    </row>
    <row r="56" spans="1:12" ht="23.25" customHeight="1">
      <c r="B56" s="537"/>
      <c r="C56" s="81"/>
      <c r="D56" s="81"/>
      <c r="E56" s="81"/>
      <c r="F56" s="81"/>
      <c r="G56" s="81"/>
      <c r="H56" s="81"/>
      <c r="I56" s="81"/>
      <c r="J56" s="81"/>
      <c r="K56" s="81"/>
      <c r="L56" s="27"/>
    </row>
    <row r="57" spans="1:12" ht="23.25" customHeight="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27"/>
    </row>
    <row r="58" spans="1:12" ht="23.25" customHeight="1">
      <c r="B58" s="257"/>
      <c r="C58" s="387"/>
      <c r="D58" s="388"/>
      <c r="E58" s="295"/>
      <c r="F58" s="295"/>
      <c r="G58" s="389"/>
      <c r="H58" s="42"/>
      <c r="I58" s="335"/>
      <c r="J58" s="335"/>
      <c r="K58" s="42"/>
      <c r="L58" s="27"/>
    </row>
    <row r="59" spans="1:12" ht="23.25" customHeight="1">
      <c r="B59" s="390"/>
      <c r="C59" s="391"/>
      <c r="D59" s="391"/>
      <c r="E59" s="391"/>
      <c r="F59" s="391"/>
      <c r="G59" s="391"/>
      <c r="H59" s="391"/>
      <c r="I59" s="521"/>
      <c r="J59" s="521"/>
      <c r="K59" s="42"/>
      <c r="L59" s="27"/>
    </row>
    <row r="60" spans="1:12" ht="23.25" customHeight="1">
      <c r="B60" s="376"/>
      <c r="C60" s="68"/>
      <c r="D60" s="68"/>
      <c r="E60" s="68"/>
      <c r="F60" s="68"/>
      <c r="G60" s="68"/>
      <c r="H60" s="68"/>
      <c r="I60" s="84"/>
      <c r="J60" s="84"/>
      <c r="K60" s="300"/>
      <c r="L60" s="27"/>
    </row>
    <row r="61" spans="1:12" ht="23.25" customHeight="1">
      <c r="B61" s="376"/>
      <c r="C61" s="68"/>
      <c r="D61" s="68"/>
      <c r="E61" s="68"/>
      <c r="F61" s="68"/>
      <c r="G61" s="68"/>
      <c r="H61" s="68"/>
      <c r="I61" s="84"/>
      <c r="J61" s="84"/>
      <c r="K61" s="300"/>
      <c r="L61" s="27"/>
    </row>
    <row r="62" spans="1:12" ht="23.25" customHeight="1">
      <c r="B62" s="376"/>
      <c r="C62" s="68"/>
      <c r="D62" s="68"/>
      <c r="E62" s="68"/>
      <c r="F62" s="68"/>
      <c r="G62" s="68"/>
      <c r="H62" s="68"/>
      <c r="I62" s="84"/>
      <c r="J62" s="134"/>
      <c r="K62" s="300"/>
      <c r="L62" s="27"/>
    </row>
    <row r="63" spans="1:12" ht="23.25" customHeight="1">
      <c r="B63" s="376"/>
      <c r="C63" s="68"/>
      <c r="D63" s="68"/>
      <c r="E63" s="68"/>
      <c r="F63" s="68"/>
      <c r="G63" s="68"/>
      <c r="H63" s="68"/>
      <c r="I63" s="84"/>
      <c r="J63" s="84"/>
      <c r="K63" s="300"/>
      <c r="L63" s="27"/>
    </row>
    <row r="64" spans="1:12" ht="23.25" customHeight="1">
      <c r="B64" s="376"/>
      <c r="C64" s="68"/>
      <c r="D64" s="68"/>
      <c r="E64" s="68"/>
      <c r="F64" s="68"/>
      <c r="G64" s="68"/>
      <c r="H64" s="68"/>
      <c r="I64" s="84"/>
      <c r="J64" s="84"/>
      <c r="K64" s="300"/>
      <c r="L64" s="27"/>
    </row>
    <row r="65" spans="2:12" ht="23.25" customHeight="1">
      <c r="B65" s="376"/>
      <c r="C65" s="68"/>
      <c r="D65" s="68"/>
      <c r="E65" s="68"/>
      <c r="F65" s="68"/>
      <c r="G65" s="68"/>
      <c r="H65" s="68"/>
      <c r="I65" s="84"/>
      <c r="J65" s="134"/>
      <c r="K65" s="300"/>
      <c r="L65" s="27"/>
    </row>
    <row r="66" spans="2:12" ht="23.25" customHeight="1">
      <c r="B66" s="376"/>
      <c r="C66" s="68"/>
      <c r="D66" s="68"/>
      <c r="E66" s="68"/>
      <c r="F66" s="68"/>
      <c r="G66" s="68"/>
      <c r="H66" s="68"/>
      <c r="I66" s="134"/>
      <c r="J66" s="134"/>
      <c r="K66" s="300"/>
      <c r="L66" s="27"/>
    </row>
    <row r="67" spans="2:12" ht="23.25" customHeight="1">
      <c r="B67" s="269"/>
      <c r="C67" s="392"/>
      <c r="D67" s="392"/>
      <c r="E67" s="392"/>
      <c r="F67" s="392"/>
      <c r="G67" s="392"/>
      <c r="H67" s="392"/>
      <c r="I67" s="520"/>
      <c r="J67" s="520"/>
      <c r="K67" s="385"/>
      <c r="L67" s="27"/>
    </row>
    <row r="68" spans="2:12" ht="23.25" customHeight="1">
      <c r="B68" s="32"/>
      <c r="C68" s="81"/>
      <c r="D68" s="81"/>
      <c r="E68" s="81"/>
      <c r="F68" s="81"/>
      <c r="G68" s="81"/>
      <c r="H68" s="81"/>
      <c r="I68" s="81"/>
      <c r="J68" s="81"/>
      <c r="K68" s="81"/>
      <c r="L68" s="27"/>
    </row>
    <row r="69" spans="2:12" ht="23.25" customHeight="1">
      <c r="B69" s="36"/>
      <c r="C69" s="81"/>
      <c r="D69" s="81"/>
      <c r="E69" s="81"/>
      <c r="F69" s="81"/>
      <c r="G69" s="81"/>
      <c r="H69" s="81"/>
      <c r="I69" s="81"/>
      <c r="J69" s="81"/>
      <c r="K69" s="81"/>
      <c r="L69" s="27"/>
    </row>
    <row r="70" spans="2:12" ht="23.25" customHeight="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27"/>
    </row>
    <row r="71" spans="2:12" ht="23.25" customHeight="1">
      <c r="B71" s="257"/>
      <c r="C71" s="387"/>
      <c r="D71" s="388"/>
      <c r="E71" s="295"/>
      <c r="F71" s="295"/>
      <c r="G71" s="389"/>
      <c r="H71" s="42"/>
      <c r="I71" s="335"/>
      <c r="J71" s="335"/>
      <c r="K71" s="42"/>
      <c r="L71" s="27"/>
    </row>
    <row r="72" spans="2:12" ht="23.25" customHeight="1">
      <c r="B72" s="390"/>
      <c r="C72" s="391"/>
      <c r="D72" s="391"/>
      <c r="E72" s="391"/>
      <c r="F72" s="391"/>
      <c r="G72" s="391"/>
      <c r="H72" s="391"/>
      <c r="I72" s="521"/>
      <c r="J72" s="521"/>
      <c r="K72" s="42"/>
      <c r="L72" s="27"/>
    </row>
    <row r="73" spans="2:12" ht="23.25" customHeight="1">
      <c r="B73" s="376"/>
      <c r="C73" s="68"/>
      <c r="D73" s="68"/>
      <c r="E73" s="68"/>
      <c r="F73" s="68"/>
      <c r="G73" s="68"/>
      <c r="H73" s="68"/>
      <c r="I73" s="84"/>
      <c r="J73" s="84"/>
      <c r="K73" s="300"/>
      <c r="L73" s="27"/>
    </row>
    <row r="74" spans="2:12" ht="23.25" customHeight="1">
      <c r="B74" s="376"/>
      <c r="C74" s="68"/>
      <c r="D74" s="68"/>
      <c r="E74" s="68"/>
      <c r="F74" s="68"/>
      <c r="G74" s="68"/>
      <c r="H74" s="68"/>
      <c r="I74" s="84"/>
      <c r="J74" s="84"/>
      <c r="K74" s="300"/>
      <c r="L74" s="27"/>
    </row>
    <row r="75" spans="2:12" ht="23.25" customHeight="1">
      <c r="B75" s="376"/>
      <c r="C75" s="68"/>
      <c r="D75" s="68"/>
      <c r="E75" s="68"/>
      <c r="F75" s="68"/>
      <c r="G75" s="68"/>
      <c r="H75" s="68"/>
      <c r="I75" s="84"/>
      <c r="J75" s="84"/>
      <c r="K75" s="300"/>
      <c r="L75" s="27"/>
    </row>
    <row r="76" spans="2:12" ht="23.25" customHeight="1">
      <c r="B76" s="376"/>
      <c r="C76" s="68"/>
      <c r="D76" s="68"/>
      <c r="E76" s="68"/>
      <c r="F76" s="68"/>
      <c r="G76" s="68"/>
      <c r="H76" s="68"/>
      <c r="I76" s="84"/>
      <c r="J76" s="84"/>
      <c r="K76" s="300"/>
      <c r="L76" s="27"/>
    </row>
    <row r="77" spans="2:12" ht="23.25" customHeight="1">
      <c r="B77" s="376"/>
      <c r="C77" s="68"/>
      <c r="D77" s="68"/>
      <c r="E77" s="68"/>
      <c r="F77" s="68"/>
      <c r="G77" s="68"/>
      <c r="H77" s="68"/>
      <c r="I77" s="84"/>
      <c r="J77" s="84"/>
      <c r="K77" s="300"/>
      <c r="L77" s="27"/>
    </row>
    <row r="78" spans="2:12" ht="23.25" customHeight="1">
      <c r="B78" s="376"/>
      <c r="C78" s="68"/>
      <c r="D78" s="68"/>
      <c r="E78" s="68"/>
      <c r="F78" s="68"/>
      <c r="G78" s="68"/>
      <c r="H78" s="68"/>
      <c r="I78" s="84"/>
      <c r="J78" s="84"/>
      <c r="K78" s="300"/>
      <c r="L78" s="27"/>
    </row>
    <row r="79" spans="2:12" ht="23.25" customHeight="1">
      <c r="B79" s="269"/>
      <c r="C79" s="392"/>
      <c r="D79" s="392"/>
      <c r="E79" s="392"/>
      <c r="F79" s="392"/>
      <c r="G79" s="392"/>
      <c r="H79" s="392"/>
      <c r="I79" s="520"/>
      <c r="J79" s="520"/>
      <c r="K79" s="385"/>
      <c r="L79" s="27"/>
    </row>
    <row r="80" spans="2:12" ht="23.25" customHeight="1">
      <c r="B80" s="32"/>
      <c r="C80" s="81"/>
      <c r="D80" s="81"/>
      <c r="E80" s="81"/>
      <c r="F80" s="81"/>
      <c r="G80" s="81"/>
      <c r="H80" s="81"/>
      <c r="I80" s="81"/>
      <c r="J80" s="81"/>
      <c r="K80" s="81"/>
      <c r="L80" s="27"/>
    </row>
    <row r="81" spans="2:12" ht="23.25" customHeight="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27"/>
    </row>
    <row r="82" spans="2:12" ht="23.25" customHeight="1">
      <c r="B82" s="257"/>
      <c r="C82" s="325"/>
      <c r="D82" s="325"/>
      <c r="E82" s="325"/>
      <c r="F82" s="325"/>
      <c r="G82" s="325"/>
      <c r="H82" s="325"/>
      <c r="I82" s="145"/>
      <c r="J82" s="145"/>
      <c r="K82" s="325"/>
      <c r="L82" s="27"/>
    </row>
    <row r="83" spans="2:12" ht="23.25" customHeight="1">
      <c r="B83" s="390"/>
      <c r="C83" s="391"/>
      <c r="D83" s="391"/>
      <c r="E83" s="391"/>
      <c r="F83" s="391"/>
      <c r="G83" s="391"/>
      <c r="H83" s="391"/>
      <c r="I83" s="521"/>
      <c r="J83" s="521"/>
      <c r="K83" s="42"/>
      <c r="L83" s="27"/>
    </row>
    <row r="84" spans="2:12" ht="23.25" customHeight="1">
      <c r="B84" s="376"/>
      <c r="C84" s="68"/>
      <c r="D84" s="68"/>
      <c r="E84" s="68"/>
      <c r="F84" s="68"/>
      <c r="G84" s="68"/>
      <c r="H84" s="68"/>
      <c r="I84" s="134"/>
      <c r="J84" s="134"/>
      <c r="K84" s="300"/>
      <c r="L84" s="27"/>
    </row>
    <row r="85" spans="2:12" ht="23.25" customHeight="1">
      <c r="B85" s="376"/>
      <c r="C85" s="68"/>
      <c r="D85" s="68"/>
      <c r="E85" s="68"/>
      <c r="F85" s="68"/>
      <c r="G85" s="68"/>
      <c r="H85" s="68"/>
      <c r="I85" s="134"/>
      <c r="J85" s="134"/>
      <c r="K85" s="300"/>
      <c r="L85" s="27"/>
    </row>
    <row r="86" spans="2:12" ht="23.25" customHeight="1">
      <c r="B86" s="269"/>
      <c r="C86" s="392"/>
      <c r="D86" s="392"/>
      <c r="E86" s="392"/>
      <c r="F86" s="392"/>
      <c r="G86" s="392"/>
      <c r="H86" s="392"/>
      <c r="I86" s="520"/>
      <c r="J86" s="520"/>
      <c r="K86" s="300"/>
      <c r="L86" s="27"/>
    </row>
    <row r="87" spans="2:12" ht="23.25" customHeight="1">
      <c r="B87" s="32"/>
      <c r="C87" s="36"/>
      <c r="D87" s="36"/>
      <c r="E87" s="36"/>
      <c r="F87" s="36"/>
      <c r="G87" s="36"/>
      <c r="H87" s="36"/>
      <c r="I87" s="145"/>
      <c r="J87" s="145"/>
      <c r="K87" s="36"/>
      <c r="L87" s="27"/>
    </row>
    <row r="88" spans="2:12" ht="23.25" customHeight="1">
      <c r="B88" s="36"/>
      <c r="C88" s="36"/>
      <c r="D88" s="36"/>
      <c r="E88" s="36"/>
      <c r="F88" s="36"/>
      <c r="G88" s="36"/>
      <c r="H88" s="36"/>
      <c r="I88" s="145"/>
      <c r="J88" s="145"/>
      <c r="K88" s="36"/>
      <c r="L88" s="27"/>
    </row>
    <row r="89" spans="2:12" ht="23.25" customHeight="1">
      <c r="B89" s="36"/>
      <c r="C89" s="36"/>
      <c r="D89" s="36"/>
      <c r="E89" s="36"/>
      <c r="F89" s="36"/>
      <c r="G89" s="36"/>
      <c r="H89" s="36"/>
      <c r="I89" s="145"/>
      <c r="J89" s="145"/>
      <c r="K89" s="36"/>
      <c r="L89" s="27"/>
    </row>
    <row r="90" spans="2:12" ht="23.25" customHeight="1">
      <c r="B90" s="36"/>
      <c r="C90" s="36"/>
      <c r="D90" s="36"/>
      <c r="E90" s="36"/>
      <c r="F90" s="36"/>
      <c r="G90" s="36"/>
      <c r="H90" s="36"/>
      <c r="I90" s="145"/>
      <c r="J90" s="145"/>
      <c r="K90" s="36"/>
      <c r="L90" s="27"/>
    </row>
    <row r="91" spans="2:12" ht="23.25" customHeight="1">
      <c r="B91" s="36"/>
      <c r="C91" s="36"/>
      <c r="D91" s="36"/>
      <c r="E91" s="36"/>
      <c r="F91" s="36"/>
      <c r="G91" s="36"/>
      <c r="H91" s="36"/>
      <c r="I91" s="145"/>
      <c r="J91" s="145"/>
      <c r="K91" s="36"/>
      <c r="L91" s="27"/>
    </row>
    <row r="92" spans="2:12" ht="23.25" customHeight="1">
      <c r="B92" s="36"/>
      <c r="C92" s="36"/>
      <c r="D92" s="36"/>
      <c r="E92" s="36"/>
      <c r="F92" s="36"/>
      <c r="G92" s="36"/>
      <c r="H92" s="36"/>
      <c r="I92" s="145"/>
      <c r="J92" s="145"/>
      <c r="K92" s="36"/>
      <c r="L92" s="27"/>
    </row>
    <row r="93" spans="2:12" ht="23.25" customHeight="1">
      <c r="B93" s="36"/>
      <c r="C93" s="36"/>
      <c r="D93" s="36"/>
      <c r="E93" s="36"/>
      <c r="F93" s="36"/>
      <c r="G93" s="36"/>
      <c r="H93" s="36"/>
      <c r="I93" s="145"/>
      <c r="J93" s="145"/>
      <c r="K93" s="36"/>
      <c r="L93" s="27"/>
    </row>
    <row r="94" spans="2:12" ht="23.25" customHeight="1">
      <c r="B94" s="36"/>
      <c r="C94" s="36"/>
      <c r="D94" s="36"/>
      <c r="E94" s="36"/>
      <c r="F94" s="36"/>
      <c r="G94" s="36"/>
      <c r="H94" s="36"/>
      <c r="I94" s="145"/>
      <c r="J94" s="145"/>
      <c r="K94" s="36"/>
      <c r="L94" s="27"/>
    </row>
    <row r="95" spans="2:12" ht="23.25" customHeight="1">
      <c r="B95" s="36"/>
      <c r="C95" s="36"/>
      <c r="D95" s="36"/>
      <c r="E95" s="36"/>
      <c r="F95" s="36"/>
      <c r="G95" s="36"/>
      <c r="H95" s="36"/>
      <c r="I95" s="145"/>
      <c r="J95" s="145"/>
      <c r="K95" s="36"/>
      <c r="L95" s="27"/>
    </row>
    <row r="96" spans="2:12" ht="23.25" customHeight="1">
      <c r="B96" s="36"/>
      <c r="C96" s="36"/>
      <c r="D96" s="36"/>
      <c r="E96" s="36"/>
      <c r="F96" s="36"/>
      <c r="G96" s="36"/>
      <c r="H96" s="36"/>
      <c r="I96" s="145"/>
      <c r="J96" s="145"/>
      <c r="K96" s="36"/>
      <c r="L96" s="27"/>
    </row>
    <row r="97" spans="2:12" ht="23.25" customHeight="1">
      <c r="B97" s="36"/>
      <c r="C97" s="36"/>
      <c r="D97" s="36"/>
      <c r="E97" s="36"/>
      <c r="F97" s="36"/>
      <c r="G97" s="36"/>
      <c r="H97" s="36"/>
      <c r="I97" s="145"/>
      <c r="J97" s="145"/>
      <c r="K97" s="36"/>
      <c r="L97" s="27"/>
    </row>
    <row r="98" spans="2:12" ht="23.25" customHeight="1">
      <c r="B98" s="36"/>
      <c r="C98" s="36"/>
      <c r="D98" s="36"/>
      <c r="E98" s="36"/>
      <c r="F98" s="36"/>
      <c r="G98" s="36"/>
      <c r="H98" s="36"/>
      <c r="I98" s="145"/>
      <c r="J98" s="145"/>
      <c r="K98" s="36"/>
      <c r="L98" s="27"/>
    </row>
    <row r="99" spans="2:12" ht="23.25" customHeight="1">
      <c r="B99" s="36"/>
      <c r="C99" s="36"/>
      <c r="D99" s="36"/>
      <c r="E99" s="36"/>
      <c r="F99" s="36"/>
      <c r="G99" s="36"/>
      <c r="H99" s="36"/>
      <c r="I99" s="145"/>
      <c r="J99" s="145"/>
      <c r="K99" s="36"/>
      <c r="L99" s="27"/>
    </row>
    <row r="100" spans="2:12" ht="23.25" customHeight="1">
      <c r="B100" s="36"/>
      <c r="C100" s="36"/>
      <c r="D100" s="36"/>
      <c r="E100" s="36"/>
      <c r="F100" s="36"/>
      <c r="G100" s="36"/>
      <c r="H100" s="36"/>
      <c r="I100" s="145"/>
      <c r="J100" s="145"/>
      <c r="K100" s="36"/>
      <c r="L100" s="27"/>
    </row>
    <row r="101" spans="2:12" ht="23.25" customHeight="1">
      <c r="B101" s="36"/>
      <c r="C101" s="36"/>
      <c r="D101" s="36"/>
      <c r="E101" s="36"/>
      <c r="F101" s="36"/>
      <c r="G101" s="36"/>
      <c r="H101" s="36"/>
      <c r="I101" s="145"/>
      <c r="J101" s="145"/>
      <c r="K101" s="36"/>
      <c r="L101" s="27"/>
    </row>
    <row r="102" spans="2:12" ht="23.25" customHeight="1">
      <c r="B102" s="36"/>
      <c r="C102" s="36"/>
      <c r="D102" s="36"/>
      <c r="E102" s="36"/>
      <c r="F102" s="36"/>
      <c r="G102" s="36"/>
      <c r="H102" s="36"/>
      <c r="I102" s="145"/>
      <c r="J102" s="145"/>
      <c r="K102" s="36"/>
      <c r="L102" s="27"/>
    </row>
    <row r="103" spans="2:12" ht="23.25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27"/>
    </row>
    <row r="104" spans="2:12" ht="23.25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27"/>
    </row>
    <row r="105" spans="2:12" ht="23.25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27"/>
    </row>
    <row r="106" spans="2:12" ht="23.25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27"/>
    </row>
    <row r="107" spans="2:12" ht="23.25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27"/>
    </row>
    <row r="108" spans="2:12" ht="23.25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27"/>
    </row>
    <row r="109" spans="2:12" ht="23.25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27"/>
    </row>
    <row r="110" spans="2:12" ht="23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27"/>
    </row>
    <row r="111" spans="2:12" ht="23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27"/>
    </row>
    <row r="112" spans="2:12" ht="23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27"/>
    </row>
    <row r="113" spans="2:12" ht="23.25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27"/>
    </row>
    <row r="114" spans="2:12" ht="23.25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27"/>
    </row>
    <row r="115" spans="2:12" ht="23.25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27"/>
    </row>
    <row r="116" spans="2:12" ht="23.25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27"/>
    </row>
    <row r="117" spans="2:12" ht="23.25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27"/>
    </row>
    <row r="118" spans="2:12" ht="23.2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27"/>
    </row>
    <row r="119" spans="2:12" ht="23.25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27"/>
    </row>
    <row r="120" spans="2:12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2:12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2:12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AR237"/>
  <sheetViews>
    <sheetView showGridLines="0" topLeftCell="B1" zoomScale="85" zoomScaleNormal="85" workbookViewId="0">
      <pane xSplit="1" topLeftCell="C1" activePane="topRight" state="frozen"/>
      <selection pane="topRight" activeCell="B41" sqref="B41"/>
    </sheetView>
  </sheetViews>
  <sheetFormatPr defaultColWidth="9.140625" defaultRowHeight="15"/>
  <cols>
    <col min="1" max="1" width="2.7109375" hidden="1" customWidth="1"/>
    <col min="2" max="2" width="48.7109375" customWidth="1"/>
    <col min="3" max="44" width="13.7109375" customWidth="1"/>
    <col min="45" max="1957" width="9.140625" customWidth="1"/>
  </cols>
  <sheetData>
    <row r="1" spans="1:4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9"/>
    </row>
    <row r="5" spans="1:4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9"/>
    </row>
    <row r="11" spans="1:44" ht="23.25" customHeight="1"/>
    <row r="12" spans="1:44" ht="23.25" customHeight="1">
      <c r="B12" s="257" t="s">
        <v>210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427"/>
      <c r="AH12" s="171"/>
      <c r="AI12" s="171"/>
      <c r="AJ12" s="171"/>
      <c r="AK12" s="171"/>
      <c r="AL12" s="171"/>
      <c r="AM12" s="27"/>
    </row>
    <row r="13" spans="1:44" ht="50.1" customHeight="1">
      <c r="B13" s="62" t="s">
        <v>211</v>
      </c>
      <c r="C13" s="590" t="s">
        <v>212</v>
      </c>
      <c r="D13" s="274" t="s">
        <v>213</v>
      </c>
      <c r="E13" s="591" t="s">
        <v>214</v>
      </c>
      <c r="F13" s="590" t="s">
        <v>215</v>
      </c>
      <c r="G13" s="274" t="s">
        <v>216</v>
      </c>
      <c r="H13" s="591" t="s">
        <v>217</v>
      </c>
      <c r="I13" s="590" t="s">
        <v>218</v>
      </c>
      <c r="J13" s="274" t="s">
        <v>219</v>
      </c>
      <c r="K13" s="591" t="s">
        <v>220</v>
      </c>
      <c r="L13" s="590" t="s">
        <v>221</v>
      </c>
      <c r="M13" s="274" t="s">
        <v>222</v>
      </c>
      <c r="N13" s="591" t="s">
        <v>223</v>
      </c>
      <c r="O13" s="590" t="s">
        <v>224</v>
      </c>
      <c r="P13" s="274" t="s">
        <v>225</v>
      </c>
      <c r="Q13" s="591" t="s">
        <v>226</v>
      </c>
      <c r="R13" s="590" t="s">
        <v>227</v>
      </c>
      <c r="S13" s="274" t="s">
        <v>228</v>
      </c>
      <c r="T13" s="591" t="s">
        <v>229</v>
      </c>
      <c r="U13" s="590" t="s">
        <v>230</v>
      </c>
      <c r="V13" s="274" t="s">
        <v>231</v>
      </c>
      <c r="W13" s="591" t="s">
        <v>232</v>
      </c>
      <c r="X13" s="590" t="s">
        <v>233</v>
      </c>
      <c r="Y13" s="274" t="s">
        <v>234</v>
      </c>
      <c r="Z13" s="591" t="s">
        <v>235</v>
      </c>
      <c r="AA13" s="590" t="s">
        <v>236</v>
      </c>
      <c r="AB13" s="274" t="s">
        <v>237</v>
      </c>
      <c r="AC13" s="591" t="s">
        <v>238</v>
      </c>
      <c r="AD13" s="590" t="s">
        <v>239</v>
      </c>
      <c r="AE13" s="274" t="s">
        <v>240</v>
      </c>
      <c r="AF13" s="591" t="s">
        <v>241</v>
      </c>
      <c r="AG13" s="590" t="s">
        <v>242</v>
      </c>
      <c r="AH13" s="274" t="s">
        <v>243</v>
      </c>
      <c r="AI13" s="591" t="s">
        <v>244</v>
      </c>
      <c r="AJ13" s="590" t="s">
        <v>245</v>
      </c>
      <c r="AK13" s="274" t="s">
        <v>246</v>
      </c>
      <c r="AL13" s="591" t="s">
        <v>247</v>
      </c>
      <c r="AM13" s="590" t="s">
        <v>248</v>
      </c>
      <c r="AN13" s="274" t="s">
        <v>249</v>
      </c>
      <c r="AO13" s="591" t="s">
        <v>250</v>
      </c>
      <c r="AP13" s="590" t="s">
        <v>251</v>
      </c>
      <c r="AQ13" s="274" t="s">
        <v>252</v>
      </c>
      <c r="AR13" s="591" t="s">
        <v>253</v>
      </c>
    </row>
    <row r="14" spans="1:44" ht="23.25" customHeight="1">
      <c r="B14" s="546" t="s">
        <v>4</v>
      </c>
      <c r="C14" s="592"/>
      <c r="D14" s="548"/>
      <c r="E14" s="593"/>
      <c r="F14" s="592"/>
      <c r="G14" s="548"/>
      <c r="H14" s="593"/>
      <c r="I14" s="592"/>
      <c r="J14" s="548"/>
      <c r="K14" s="593"/>
      <c r="L14" s="592"/>
      <c r="M14" s="548"/>
      <c r="N14" s="593"/>
      <c r="O14" s="592"/>
      <c r="P14" s="548"/>
      <c r="Q14" s="593"/>
      <c r="R14" s="592"/>
      <c r="S14" s="548"/>
      <c r="T14" s="593"/>
      <c r="U14" s="592"/>
      <c r="V14" s="548"/>
      <c r="W14" s="593"/>
      <c r="X14" s="592"/>
      <c r="Y14" s="548"/>
      <c r="Z14" s="593"/>
      <c r="AA14" s="592"/>
      <c r="AB14" s="548"/>
      <c r="AC14" s="548"/>
      <c r="AD14" s="592"/>
      <c r="AE14" s="548"/>
      <c r="AF14" s="548"/>
      <c r="AG14" s="592"/>
      <c r="AH14" s="548"/>
      <c r="AI14" s="617"/>
      <c r="AJ14" s="592"/>
      <c r="AK14" s="548"/>
      <c r="AL14" s="618"/>
      <c r="AM14" s="592"/>
      <c r="AN14" s="548"/>
      <c r="AO14" s="618"/>
      <c r="AP14" s="592"/>
      <c r="AQ14" s="548"/>
      <c r="AR14" s="618"/>
    </row>
    <row r="15" spans="1:44" ht="23.25" customHeight="1">
      <c r="B15" s="594" t="s">
        <v>51</v>
      </c>
      <c r="C15" s="595" t="s">
        <v>116</v>
      </c>
      <c r="D15" s="46" t="s">
        <v>116</v>
      </c>
      <c r="E15" s="46" t="s">
        <v>116</v>
      </c>
      <c r="F15" s="595" t="s">
        <v>116</v>
      </c>
      <c r="G15" s="46" t="s">
        <v>116</v>
      </c>
      <c r="H15" s="46" t="s">
        <v>116</v>
      </c>
      <c r="I15" s="595" t="s">
        <v>116</v>
      </c>
      <c r="J15" s="46" t="s">
        <v>116</v>
      </c>
      <c r="K15" s="46" t="s">
        <v>116</v>
      </c>
      <c r="L15" s="595" t="s">
        <v>116</v>
      </c>
      <c r="M15" s="46" t="s">
        <v>116</v>
      </c>
      <c r="N15" s="46" t="s">
        <v>116</v>
      </c>
      <c r="O15" s="595" t="s">
        <v>116</v>
      </c>
      <c r="P15" s="46" t="s">
        <v>116</v>
      </c>
      <c r="Q15" s="46" t="s">
        <v>116</v>
      </c>
      <c r="R15" s="595" t="s">
        <v>116</v>
      </c>
      <c r="S15" s="46" t="s">
        <v>116</v>
      </c>
      <c r="T15" s="46" t="s">
        <v>116</v>
      </c>
      <c r="U15" s="595" t="s">
        <v>116</v>
      </c>
      <c r="V15" s="46" t="s">
        <v>116</v>
      </c>
      <c r="W15" s="46" t="s">
        <v>116</v>
      </c>
      <c r="X15" s="595" t="s">
        <v>116</v>
      </c>
      <c r="Y15" s="46" t="s">
        <v>116</v>
      </c>
      <c r="Z15" s="46" t="s">
        <v>116</v>
      </c>
      <c r="AA15" s="595" t="s">
        <v>116</v>
      </c>
      <c r="AB15" s="46" t="s">
        <v>116</v>
      </c>
      <c r="AC15" s="46" t="s">
        <v>116</v>
      </c>
      <c r="AD15" s="595" t="s">
        <v>116</v>
      </c>
      <c r="AE15" s="46" t="s">
        <v>116</v>
      </c>
      <c r="AF15" s="46" t="s">
        <v>116</v>
      </c>
      <c r="AG15" s="595" t="s">
        <v>116</v>
      </c>
      <c r="AH15" s="46" t="s">
        <v>116</v>
      </c>
      <c r="AI15" s="46" t="s">
        <v>116</v>
      </c>
      <c r="AJ15" s="595" t="s">
        <v>116</v>
      </c>
      <c r="AK15" s="46" t="s">
        <v>116</v>
      </c>
      <c r="AL15" s="46" t="s">
        <v>116</v>
      </c>
      <c r="AM15" s="595" t="s">
        <v>116</v>
      </c>
      <c r="AN15" s="46" t="s">
        <v>116</v>
      </c>
      <c r="AO15" s="46" t="s">
        <v>116</v>
      </c>
      <c r="AP15" s="629">
        <v>13</v>
      </c>
      <c r="AQ15" s="630">
        <v>12</v>
      </c>
      <c r="AR15" s="631">
        <f>IF(ISERROR(AVERAGE(AP15:AQ15)),"-",(AVERAGE(AP15:AQ15)))</f>
        <v>12.5</v>
      </c>
    </row>
    <row r="16" spans="1:44" ht="23.25" customHeight="1">
      <c r="B16" s="571" t="s">
        <v>15</v>
      </c>
      <c r="C16" s="595">
        <v>24</v>
      </c>
      <c r="D16" s="46" t="s">
        <v>116</v>
      </c>
      <c r="E16" s="596">
        <f>IF(ISERROR(AVERAGE(C16:D16)),"-",(AVERAGE(C16:D16)))</f>
        <v>24</v>
      </c>
      <c r="F16" s="595">
        <v>30</v>
      </c>
      <c r="G16" s="46" t="s">
        <v>116</v>
      </c>
      <c r="H16" s="596">
        <f>IF(ISERROR(AVERAGE(F16:G16)),"-",(AVERAGE(F16:G16)))</f>
        <v>30</v>
      </c>
      <c r="I16" s="595">
        <v>35</v>
      </c>
      <c r="J16" s="46" t="s">
        <v>116</v>
      </c>
      <c r="K16" s="596">
        <f>IF(ISERROR(AVERAGE(I16:J16)),"-",(AVERAGE(I16:J16)))</f>
        <v>35</v>
      </c>
      <c r="L16" s="595">
        <v>44</v>
      </c>
      <c r="M16" s="46" t="s">
        <v>116</v>
      </c>
      <c r="N16" s="596">
        <f>IF(ISERROR(AVERAGE(L16:M16)),"-",(AVERAGE(L16:M16)))</f>
        <v>44</v>
      </c>
      <c r="O16" s="595">
        <v>62</v>
      </c>
      <c r="P16" s="49">
        <v>51</v>
      </c>
      <c r="Q16" s="607">
        <f>IF(ISERROR(AVERAGE(O16:P16)),"-",(AVERAGE(O16:P16)))</f>
        <v>56.5</v>
      </c>
      <c r="R16" s="595">
        <v>65</v>
      </c>
      <c r="S16" s="49">
        <v>57</v>
      </c>
      <c r="T16" s="596">
        <f>IF(ISERROR(AVERAGE(R16:S16)),"-",(AVERAGE(R16:S16)))</f>
        <v>61</v>
      </c>
      <c r="U16" s="595">
        <v>68</v>
      </c>
      <c r="V16" s="49">
        <v>57</v>
      </c>
      <c r="W16" s="607">
        <f>IF(ISERROR(AVERAGE(U16:V16)),"-",(AVERAGE(U16:V16)))</f>
        <v>62.5</v>
      </c>
      <c r="X16" s="595">
        <v>68</v>
      </c>
      <c r="Y16" s="49">
        <v>59</v>
      </c>
      <c r="Z16" s="607">
        <f>IF(ISERROR(AVERAGE(X16:Y16)),"-",(AVERAGE(X16:Y16)))</f>
        <v>63.5</v>
      </c>
      <c r="AA16" s="595">
        <v>62</v>
      </c>
      <c r="AB16" s="49">
        <v>54</v>
      </c>
      <c r="AC16" s="596">
        <f t="shared" ref="AC16:AC22" si="0">IF(ISERROR(AVERAGE(AA16:AB16)),"-",(AVERAGE(AA16:AB16)))</f>
        <v>58</v>
      </c>
      <c r="AD16" s="49">
        <v>68</v>
      </c>
      <c r="AE16" s="49">
        <v>55</v>
      </c>
      <c r="AF16" s="609">
        <f t="shared" ref="AF16:AF22" si="1">IF(ISERROR(AVERAGE(AD16:AE16)),"-",(AVERAGE(AD16:AE16)))</f>
        <v>61.5</v>
      </c>
      <c r="AG16" s="582">
        <v>66</v>
      </c>
      <c r="AH16" s="582">
        <v>60</v>
      </c>
      <c r="AI16" s="49">
        <f t="shared" ref="AI16:AI26" si="2">IF(ISERROR(AVERAGE(AG16:AH16)),"-",(AVERAGE(AG16:AH16)))</f>
        <v>63</v>
      </c>
      <c r="AJ16" s="619">
        <v>65</v>
      </c>
      <c r="AK16" s="582">
        <v>56</v>
      </c>
      <c r="AL16" s="620">
        <f t="shared" ref="AL16:AL22" si="3">IF(ISERROR(AVERAGE(AJ16:AK16)),"-",(AVERAGE(AJ16:AK16)))</f>
        <v>60.5</v>
      </c>
      <c r="AM16" s="619">
        <v>67</v>
      </c>
      <c r="AN16" s="582">
        <v>57</v>
      </c>
      <c r="AO16" s="620">
        <f t="shared" ref="AO16:AO24" si="4">IF(ISERROR(AVERAGE(AM16:AN16)),"-",(AVERAGE(AM16:AN16)))</f>
        <v>62</v>
      </c>
      <c r="AP16" s="619">
        <v>67</v>
      </c>
      <c r="AQ16" s="582">
        <v>53</v>
      </c>
      <c r="AR16" s="631">
        <f>IF(ISERROR(AVERAGE(AP16:AQ16)),"-",(AVERAGE(AP16:AQ16)))</f>
        <v>60</v>
      </c>
    </row>
    <row r="17" spans="2:44" ht="23.25" customHeight="1">
      <c r="B17" s="571" t="s">
        <v>191</v>
      </c>
      <c r="C17" s="595" t="s">
        <v>116</v>
      </c>
      <c r="D17" s="46" t="s">
        <v>116</v>
      </c>
      <c r="E17" s="596" t="str">
        <f>IF(ISERROR(AVERAGE(C17:D17)),"-",(AVERAGE(C17:D17)))</f>
        <v>-</v>
      </c>
      <c r="F17" s="595" t="s">
        <v>116</v>
      </c>
      <c r="G17" s="46" t="s">
        <v>116</v>
      </c>
      <c r="H17" s="596" t="str">
        <f t="shared" ref="H17:H46" si="5">IF(ISERROR(AVERAGE(F17:G17)),"-",(AVERAGE(F17:G17)))</f>
        <v>-</v>
      </c>
      <c r="I17" s="595" t="s">
        <v>116</v>
      </c>
      <c r="J17" s="46" t="s">
        <v>116</v>
      </c>
      <c r="K17" s="596" t="str">
        <f t="shared" ref="K17:K52" si="6">IF(ISERROR(AVERAGE(I17:J17)),"-",(AVERAGE(I17:J17)))</f>
        <v>-</v>
      </c>
      <c r="L17" s="595" t="s">
        <v>116</v>
      </c>
      <c r="M17" s="46" t="s">
        <v>116</v>
      </c>
      <c r="N17" s="596" t="str">
        <f t="shared" ref="N17:N52" si="7">IF(ISERROR(AVERAGE(L17:M17)),"-",(AVERAGE(L17:M17)))</f>
        <v>-</v>
      </c>
      <c r="O17" s="595" t="s">
        <v>116</v>
      </c>
      <c r="P17" s="49" t="s">
        <v>116</v>
      </c>
      <c r="Q17" s="607" t="str">
        <f>IF(ISERROR(AVERAGE(O17:P17)),"-",(AVERAGE(O17:P17)))</f>
        <v>-</v>
      </c>
      <c r="R17" s="595" t="s">
        <v>116</v>
      </c>
      <c r="S17" s="49" t="s">
        <v>116</v>
      </c>
      <c r="T17" s="596" t="str">
        <f t="shared" ref="T17:T52" si="8">IF(ISERROR(AVERAGE(R17:S17)),"-",(AVERAGE(R17:S17)))</f>
        <v>-</v>
      </c>
      <c r="U17" s="595" t="s">
        <v>116</v>
      </c>
      <c r="V17" s="49" t="s">
        <v>116</v>
      </c>
      <c r="W17" s="607" t="str">
        <f t="shared" ref="W17:W46" si="9">IF(ISERROR(AVERAGE(U17:V17)),"-",(AVERAGE(U17:V17)))</f>
        <v>-</v>
      </c>
      <c r="X17" s="595" t="s">
        <v>116</v>
      </c>
      <c r="Y17" s="49">
        <v>9</v>
      </c>
      <c r="Z17" s="607">
        <f t="shared" ref="Z17:Z52" si="10">IF(ISERROR(AVERAGE(X17:Y17)),"-",(AVERAGE(X17:Y17)))</f>
        <v>9</v>
      </c>
      <c r="AA17" s="595">
        <v>9</v>
      </c>
      <c r="AB17" s="49">
        <v>11</v>
      </c>
      <c r="AC17" s="596">
        <f t="shared" si="0"/>
        <v>10</v>
      </c>
      <c r="AD17" s="49">
        <v>18</v>
      </c>
      <c r="AE17" s="49">
        <v>18</v>
      </c>
      <c r="AF17" s="609">
        <f t="shared" si="1"/>
        <v>18</v>
      </c>
      <c r="AG17" s="582">
        <v>21</v>
      </c>
      <c r="AH17" s="582">
        <v>20</v>
      </c>
      <c r="AI17" s="49">
        <f t="shared" si="2"/>
        <v>20.5</v>
      </c>
      <c r="AJ17" s="619">
        <v>22</v>
      </c>
      <c r="AK17" s="582">
        <v>17</v>
      </c>
      <c r="AL17" s="620">
        <f t="shared" si="3"/>
        <v>19.5</v>
      </c>
      <c r="AM17" s="619">
        <v>15</v>
      </c>
      <c r="AN17" s="582">
        <v>13</v>
      </c>
      <c r="AO17" s="620">
        <f t="shared" si="4"/>
        <v>14</v>
      </c>
      <c r="AP17" s="619">
        <v>10</v>
      </c>
      <c r="AQ17" s="582">
        <v>10</v>
      </c>
      <c r="AR17" s="631">
        <f t="shared" ref="AR17:AR26" si="11">IF(ISERROR(AVERAGE(AP17:AQ17)),"-",(AVERAGE(AP17:AQ17)))</f>
        <v>10</v>
      </c>
    </row>
    <row r="18" spans="2:44" ht="23.25" customHeight="1">
      <c r="B18" s="571" t="s">
        <v>36</v>
      </c>
      <c r="C18" s="595" t="s">
        <v>116</v>
      </c>
      <c r="D18" s="46" t="s">
        <v>116</v>
      </c>
      <c r="E18" s="596" t="str">
        <f>IF(ISERROR(AVERAGE(C18:D18)),"-",(AVERAGE(C18:D18)))</f>
        <v>-</v>
      </c>
      <c r="F18" s="595" t="s">
        <v>116</v>
      </c>
      <c r="G18" s="46" t="s">
        <v>116</v>
      </c>
      <c r="H18" s="596" t="str">
        <f t="shared" si="5"/>
        <v>-</v>
      </c>
      <c r="I18" s="595" t="s">
        <v>116</v>
      </c>
      <c r="J18" s="46" t="s">
        <v>116</v>
      </c>
      <c r="K18" s="596" t="str">
        <f t="shared" si="6"/>
        <v>-</v>
      </c>
      <c r="L18" s="595" t="s">
        <v>116</v>
      </c>
      <c r="M18" s="46" t="s">
        <v>116</v>
      </c>
      <c r="N18" s="596" t="s">
        <v>116</v>
      </c>
      <c r="O18" s="595" t="s">
        <v>116</v>
      </c>
      <c r="P18" s="49" t="s">
        <v>116</v>
      </c>
      <c r="Q18" s="607" t="s">
        <v>116</v>
      </c>
      <c r="R18" s="595" t="s">
        <v>116</v>
      </c>
      <c r="S18" s="49" t="s">
        <v>116</v>
      </c>
      <c r="T18" s="596" t="s">
        <v>116</v>
      </c>
      <c r="U18" s="595" t="s">
        <v>116</v>
      </c>
      <c r="V18" s="49" t="s">
        <v>116</v>
      </c>
      <c r="W18" s="607" t="s">
        <v>116</v>
      </c>
      <c r="X18" s="595" t="s">
        <v>116</v>
      </c>
      <c r="Y18" s="49" t="s">
        <v>116</v>
      </c>
      <c r="Z18" s="607" t="s">
        <v>116</v>
      </c>
      <c r="AA18" s="595">
        <v>10</v>
      </c>
      <c r="AB18" s="49">
        <v>9</v>
      </c>
      <c r="AC18" s="596">
        <f t="shared" si="0"/>
        <v>9.5</v>
      </c>
      <c r="AD18" s="49">
        <v>19</v>
      </c>
      <c r="AE18" s="49">
        <v>18</v>
      </c>
      <c r="AF18" s="609">
        <f t="shared" si="1"/>
        <v>18.5</v>
      </c>
      <c r="AG18" s="582">
        <v>27</v>
      </c>
      <c r="AH18" s="582">
        <v>27</v>
      </c>
      <c r="AI18" s="49">
        <f t="shared" si="2"/>
        <v>27</v>
      </c>
      <c r="AJ18" s="619">
        <v>36</v>
      </c>
      <c r="AK18" s="582">
        <v>32</v>
      </c>
      <c r="AL18" s="620">
        <f t="shared" si="3"/>
        <v>34</v>
      </c>
      <c r="AM18" s="619">
        <v>38</v>
      </c>
      <c r="AN18" s="49">
        <v>34</v>
      </c>
      <c r="AO18" s="620">
        <f t="shared" si="4"/>
        <v>36</v>
      </c>
      <c r="AP18" s="619">
        <v>38</v>
      </c>
      <c r="AQ18" s="49">
        <v>34</v>
      </c>
      <c r="AR18" s="631">
        <f t="shared" si="11"/>
        <v>36</v>
      </c>
    </row>
    <row r="19" spans="2:44" ht="23.25" customHeight="1">
      <c r="B19" s="571" t="s">
        <v>46</v>
      </c>
      <c r="C19" s="595" t="s">
        <v>116</v>
      </c>
      <c r="D19" s="46" t="s">
        <v>116</v>
      </c>
      <c r="E19" s="596" t="str">
        <f>IF(ISERROR(AVERAGE(C19:D19)),"-",(AVERAGE(C19:D19)))</f>
        <v>-</v>
      </c>
      <c r="F19" s="595" t="s">
        <v>116</v>
      </c>
      <c r="G19" s="46" t="s">
        <v>116</v>
      </c>
      <c r="H19" s="596" t="str">
        <f t="shared" si="5"/>
        <v>-</v>
      </c>
      <c r="I19" s="595" t="s">
        <v>116</v>
      </c>
      <c r="J19" s="46" t="s">
        <v>116</v>
      </c>
      <c r="K19" s="596" t="str">
        <f t="shared" si="6"/>
        <v>-</v>
      </c>
      <c r="L19" s="595" t="s">
        <v>116</v>
      </c>
      <c r="M19" s="46" t="s">
        <v>116</v>
      </c>
      <c r="N19" s="596" t="s">
        <v>116</v>
      </c>
      <c r="O19" s="595" t="s">
        <v>116</v>
      </c>
      <c r="P19" s="49" t="s">
        <v>116</v>
      </c>
      <c r="Q19" s="607" t="s">
        <v>116</v>
      </c>
      <c r="R19" s="595" t="s">
        <v>116</v>
      </c>
      <c r="S19" s="49" t="s">
        <v>116</v>
      </c>
      <c r="T19" s="596" t="s">
        <v>116</v>
      </c>
      <c r="U19" s="595" t="s">
        <v>116</v>
      </c>
      <c r="V19" s="49" t="s">
        <v>116</v>
      </c>
      <c r="W19" s="607" t="s">
        <v>116</v>
      </c>
      <c r="X19" s="595" t="s">
        <v>116</v>
      </c>
      <c r="Y19" s="49" t="s">
        <v>116</v>
      </c>
      <c r="Z19" s="607" t="s">
        <v>116</v>
      </c>
      <c r="AA19" s="595">
        <v>6</v>
      </c>
      <c r="AB19" s="49">
        <v>5</v>
      </c>
      <c r="AC19" s="596">
        <f t="shared" si="0"/>
        <v>5.5</v>
      </c>
      <c r="AD19" s="49">
        <v>14</v>
      </c>
      <c r="AE19" s="49">
        <v>14</v>
      </c>
      <c r="AF19" s="609">
        <f t="shared" si="1"/>
        <v>14</v>
      </c>
      <c r="AG19" s="582">
        <v>20</v>
      </c>
      <c r="AH19" s="582">
        <v>20</v>
      </c>
      <c r="AI19" s="49">
        <f t="shared" si="2"/>
        <v>20</v>
      </c>
      <c r="AJ19" s="619">
        <v>29</v>
      </c>
      <c r="AK19" s="582">
        <v>26</v>
      </c>
      <c r="AL19" s="620">
        <f t="shared" si="3"/>
        <v>27.5</v>
      </c>
      <c r="AM19" s="619">
        <v>34</v>
      </c>
      <c r="AN19" s="582">
        <v>32</v>
      </c>
      <c r="AO19" s="620">
        <f t="shared" si="4"/>
        <v>33</v>
      </c>
      <c r="AP19" s="619">
        <v>39</v>
      </c>
      <c r="AQ19" s="582">
        <v>34</v>
      </c>
      <c r="AR19" s="631">
        <f t="shared" si="11"/>
        <v>36.5</v>
      </c>
    </row>
    <row r="20" spans="2:44" ht="23.25" customHeight="1">
      <c r="B20" s="572" t="s">
        <v>32</v>
      </c>
      <c r="C20" s="595" t="s">
        <v>116</v>
      </c>
      <c r="D20" s="46" t="s">
        <v>116</v>
      </c>
      <c r="E20" s="46" t="s">
        <v>116</v>
      </c>
      <c r="F20" s="595" t="s">
        <v>116</v>
      </c>
      <c r="G20" s="46" t="s">
        <v>116</v>
      </c>
      <c r="H20" s="46" t="s">
        <v>116</v>
      </c>
      <c r="I20" s="595" t="s">
        <v>116</v>
      </c>
      <c r="J20" s="46" t="s">
        <v>116</v>
      </c>
      <c r="K20" s="46" t="s">
        <v>116</v>
      </c>
      <c r="L20" s="595" t="s">
        <v>116</v>
      </c>
      <c r="M20" s="46" t="s">
        <v>116</v>
      </c>
      <c r="N20" s="46" t="s">
        <v>116</v>
      </c>
      <c r="O20" s="595" t="s">
        <v>116</v>
      </c>
      <c r="P20" s="49" t="s">
        <v>116</v>
      </c>
      <c r="Q20" s="607" t="s">
        <v>116</v>
      </c>
      <c r="R20" s="595" t="s">
        <v>116</v>
      </c>
      <c r="S20" s="49" t="s">
        <v>116</v>
      </c>
      <c r="T20" s="596" t="s">
        <v>116</v>
      </c>
      <c r="U20" s="595" t="s">
        <v>116</v>
      </c>
      <c r="V20" s="49" t="s">
        <v>116</v>
      </c>
      <c r="W20" s="607" t="s">
        <v>116</v>
      </c>
      <c r="X20" s="595" t="s">
        <v>116</v>
      </c>
      <c r="Y20" s="49" t="s">
        <v>116</v>
      </c>
      <c r="Z20" s="607" t="s">
        <v>116</v>
      </c>
      <c r="AA20" s="595" t="s">
        <v>116</v>
      </c>
      <c r="AB20" s="49">
        <v>8</v>
      </c>
      <c r="AC20" s="596">
        <f t="shared" si="0"/>
        <v>8</v>
      </c>
      <c r="AD20" s="49">
        <v>8</v>
      </c>
      <c r="AE20" s="49">
        <v>20</v>
      </c>
      <c r="AF20" s="609">
        <f t="shared" si="1"/>
        <v>14</v>
      </c>
      <c r="AG20" s="582">
        <v>20</v>
      </c>
      <c r="AH20" s="582">
        <v>29</v>
      </c>
      <c r="AI20" s="49">
        <f t="shared" si="2"/>
        <v>24.5</v>
      </c>
      <c r="AJ20" s="619">
        <v>29</v>
      </c>
      <c r="AK20" s="582">
        <v>41</v>
      </c>
      <c r="AL20" s="620">
        <f t="shared" si="3"/>
        <v>35</v>
      </c>
      <c r="AM20" s="619">
        <v>38</v>
      </c>
      <c r="AN20" s="582">
        <v>40</v>
      </c>
      <c r="AO20" s="620">
        <f t="shared" si="4"/>
        <v>39</v>
      </c>
      <c r="AP20" s="619">
        <v>39</v>
      </c>
      <c r="AQ20" s="582">
        <v>41</v>
      </c>
      <c r="AR20" s="631">
        <f t="shared" si="11"/>
        <v>40</v>
      </c>
    </row>
    <row r="21" spans="2:44" ht="23.25" customHeight="1">
      <c r="B21" s="571" t="s">
        <v>626</v>
      </c>
      <c r="C21" s="595" t="s">
        <v>116</v>
      </c>
      <c r="D21" s="46" t="s">
        <v>116</v>
      </c>
      <c r="E21" s="596" t="str">
        <f>IF(ISERROR(AVERAGE(C21:D21)),"-",(AVERAGE(C21:D21)))</f>
        <v>-</v>
      </c>
      <c r="F21" s="595" t="s">
        <v>116</v>
      </c>
      <c r="G21" s="46" t="s">
        <v>116</v>
      </c>
      <c r="H21" s="596" t="str">
        <f t="shared" si="5"/>
        <v>-</v>
      </c>
      <c r="I21" s="595" t="s">
        <v>116</v>
      </c>
      <c r="J21" s="46" t="s">
        <v>116</v>
      </c>
      <c r="K21" s="596" t="str">
        <f t="shared" si="6"/>
        <v>-</v>
      </c>
      <c r="L21" s="595" t="s">
        <v>116</v>
      </c>
      <c r="M21" s="46" t="s">
        <v>116</v>
      </c>
      <c r="N21" s="596" t="str">
        <f t="shared" si="7"/>
        <v>-</v>
      </c>
      <c r="O21" s="595">
        <v>9</v>
      </c>
      <c r="P21" s="49">
        <v>9</v>
      </c>
      <c r="Q21" s="607">
        <f t="shared" ref="Q21:Q52" si="12">IF(ISERROR(AVERAGE(O21:P21)),"-",(AVERAGE(O21:P21)))</f>
        <v>9</v>
      </c>
      <c r="R21" s="595">
        <v>19</v>
      </c>
      <c r="S21" s="49">
        <v>18</v>
      </c>
      <c r="T21" s="596">
        <f t="shared" si="8"/>
        <v>18.5</v>
      </c>
      <c r="U21" s="595">
        <v>29</v>
      </c>
      <c r="V21" s="49">
        <v>27</v>
      </c>
      <c r="W21" s="607">
        <f t="shared" si="9"/>
        <v>28</v>
      </c>
      <c r="X21" s="595">
        <v>36</v>
      </c>
      <c r="Y21" s="49">
        <v>36</v>
      </c>
      <c r="Z21" s="607">
        <f t="shared" si="10"/>
        <v>36</v>
      </c>
      <c r="AA21" s="595">
        <v>40</v>
      </c>
      <c r="AB21" s="49">
        <v>32</v>
      </c>
      <c r="AC21" s="596">
        <f t="shared" si="0"/>
        <v>36</v>
      </c>
      <c r="AD21" s="49">
        <v>46</v>
      </c>
      <c r="AE21" s="49">
        <v>41</v>
      </c>
      <c r="AF21" s="609">
        <f t="shared" si="1"/>
        <v>43.5</v>
      </c>
      <c r="AG21" s="582">
        <v>46</v>
      </c>
      <c r="AH21" s="582">
        <v>39</v>
      </c>
      <c r="AI21" s="49">
        <f t="shared" si="2"/>
        <v>42.5</v>
      </c>
      <c r="AJ21" s="619">
        <v>46</v>
      </c>
      <c r="AK21" s="582">
        <v>41</v>
      </c>
      <c r="AL21" s="620">
        <f t="shared" si="3"/>
        <v>43.5</v>
      </c>
      <c r="AM21" s="619">
        <v>49</v>
      </c>
      <c r="AN21" s="582">
        <v>44</v>
      </c>
      <c r="AO21" s="620">
        <f t="shared" si="4"/>
        <v>46.5</v>
      </c>
      <c r="AP21" s="619">
        <v>43</v>
      </c>
      <c r="AQ21" s="582">
        <v>34</v>
      </c>
      <c r="AR21" s="631">
        <f t="shared" si="11"/>
        <v>38.5</v>
      </c>
    </row>
    <row r="22" spans="2:44" ht="23.25" customHeight="1">
      <c r="B22" s="571" t="s">
        <v>29</v>
      </c>
      <c r="C22" s="595" t="s">
        <v>116</v>
      </c>
      <c r="D22" s="46" t="s">
        <v>116</v>
      </c>
      <c r="E22" s="596" t="str">
        <f>IF(ISERROR(AVERAGE(C22:D22)),"-",(AVERAGE(C22:D22)))</f>
        <v>-</v>
      </c>
      <c r="F22" s="595" t="s">
        <v>116</v>
      </c>
      <c r="G22" s="46" t="s">
        <v>116</v>
      </c>
      <c r="H22" s="596" t="str">
        <f t="shared" si="5"/>
        <v>-</v>
      </c>
      <c r="I22" s="595" t="s">
        <v>116</v>
      </c>
      <c r="J22" s="46" t="s">
        <v>116</v>
      </c>
      <c r="K22" s="596" t="str">
        <f t="shared" si="6"/>
        <v>-</v>
      </c>
      <c r="L22" s="595" t="s">
        <v>116</v>
      </c>
      <c r="M22" s="46" t="s">
        <v>116</v>
      </c>
      <c r="N22" s="596" t="str">
        <f t="shared" si="7"/>
        <v>-</v>
      </c>
      <c r="O22" s="595" t="s">
        <v>116</v>
      </c>
      <c r="P22" s="49" t="s">
        <v>116</v>
      </c>
      <c r="Q22" s="607" t="str">
        <f t="shared" si="12"/>
        <v>-</v>
      </c>
      <c r="R22" s="595" t="s">
        <v>116</v>
      </c>
      <c r="S22" s="49" t="s">
        <v>116</v>
      </c>
      <c r="T22" s="596" t="str">
        <f t="shared" si="8"/>
        <v>-</v>
      </c>
      <c r="U22" s="595" t="s">
        <v>116</v>
      </c>
      <c r="V22" s="49" t="s">
        <v>116</v>
      </c>
      <c r="W22" s="607" t="str">
        <f t="shared" si="9"/>
        <v>-</v>
      </c>
      <c r="X22" s="595">
        <v>10</v>
      </c>
      <c r="Y22" s="49">
        <v>10</v>
      </c>
      <c r="Z22" s="607">
        <f t="shared" si="10"/>
        <v>10</v>
      </c>
      <c r="AA22" s="595">
        <v>17</v>
      </c>
      <c r="AB22" s="49">
        <v>19</v>
      </c>
      <c r="AC22" s="596">
        <f t="shared" si="0"/>
        <v>18</v>
      </c>
      <c r="AD22" s="49">
        <v>30</v>
      </c>
      <c r="AE22" s="49">
        <v>29</v>
      </c>
      <c r="AF22" s="609">
        <f t="shared" si="1"/>
        <v>29.5</v>
      </c>
      <c r="AG22" s="582">
        <v>39</v>
      </c>
      <c r="AH22" s="582">
        <v>36</v>
      </c>
      <c r="AI22" s="49">
        <f t="shared" si="2"/>
        <v>37.5</v>
      </c>
      <c r="AJ22" s="619">
        <v>47</v>
      </c>
      <c r="AK22" s="582">
        <v>38</v>
      </c>
      <c r="AL22" s="620">
        <f t="shared" si="3"/>
        <v>42.5</v>
      </c>
      <c r="AM22" s="619">
        <v>51</v>
      </c>
      <c r="AN22" s="582">
        <v>46</v>
      </c>
      <c r="AO22" s="620">
        <f t="shared" si="4"/>
        <v>48.5</v>
      </c>
      <c r="AP22" s="619">
        <v>50</v>
      </c>
      <c r="AQ22" s="582">
        <v>44</v>
      </c>
      <c r="AR22" s="631">
        <f t="shared" si="11"/>
        <v>47</v>
      </c>
    </row>
    <row r="23" spans="2:44" ht="23.25" customHeight="1">
      <c r="B23" s="571" t="s">
        <v>20</v>
      </c>
      <c r="C23" s="595" t="s">
        <v>116</v>
      </c>
      <c r="D23" s="46" t="s">
        <v>116</v>
      </c>
      <c r="E23" s="596" t="s">
        <v>116</v>
      </c>
      <c r="F23" s="595" t="s">
        <v>116</v>
      </c>
      <c r="G23" s="46" t="s">
        <v>116</v>
      </c>
      <c r="H23" s="596" t="s">
        <v>116</v>
      </c>
      <c r="I23" s="595" t="s">
        <v>116</v>
      </c>
      <c r="J23" s="46" t="s">
        <v>116</v>
      </c>
      <c r="K23" s="596" t="s">
        <v>116</v>
      </c>
      <c r="L23" s="595" t="s">
        <v>116</v>
      </c>
      <c r="M23" s="46" t="s">
        <v>116</v>
      </c>
      <c r="N23" s="596" t="s">
        <v>116</v>
      </c>
      <c r="O23" s="595" t="s">
        <v>116</v>
      </c>
      <c r="P23" s="49" t="s">
        <v>116</v>
      </c>
      <c r="Q23" s="607" t="s">
        <v>116</v>
      </c>
      <c r="R23" s="595">
        <v>10</v>
      </c>
      <c r="S23" s="49">
        <v>10</v>
      </c>
      <c r="T23" s="596">
        <v>10</v>
      </c>
      <c r="U23" s="595">
        <v>20</v>
      </c>
      <c r="V23" s="49">
        <v>20</v>
      </c>
      <c r="W23" s="607">
        <v>20</v>
      </c>
      <c r="X23" s="595">
        <v>30</v>
      </c>
      <c r="Y23" s="49">
        <v>30</v>
      </c>
      <c r="Z23" s="607">
        <v>30</v>
      </c>
      <c r="AA23" s="595">
        <v>40</v>
      </c>
      <c r="AB23" s="49">
        <v>37</v>
      </c>
      <c r="AC23" s="596">
        <v>38.5</v>
      </c>
      <c r="AD23" s="49">
        <v>39</v>
      </c>
      <c r="AE23" s="49">
        <v>33</v>
      </c>
      <c r="AF23" s="609">
        <v>36</v>
      </c>
      <c r="AG23" s="582">
        <v>40</v>
      </c>
      <c r="AH23" s="582">
        <v>32</v>
      </c>
      <c r="AI23" s="49">
        <v>36</v>
      </c>
      <c r="AJ23" s="619">
        <v>39</v>
      </c>
      <c r="AK23" s="582">
        <v>24</v>
      </c>
      <c r="AL23" s="620">
        <v>36</v>
      </c>
      <c r="AM23" s="619">
        <v>40</v>
      </c>
      <c r="AN23" s="582">
        <v>37</v>
      </c>
      <c r="AO23" s="620">
        <f t="shared" si="4"/>
        <v>38.5</v>
      </c>
      <c r="AP23" s="619">
        <v>42</v>
      </c>
      <c r="AQ23" s="582">
        <v>39</v>
      </c>
      <c r="AR23" s="631">
        <f t="shared" si="11"/>
        <v>40.5</v>
      </c>
    </row>
    <row r="24" spans="2:44" ht="23.25" customHeight="1">
      <c r="B24" s="571" t="s">
        <v>65</v>
      </c>
      <c r="C24" s="595" t="s">
        <v>116</v>
      </c>
      <c r="D24" s="46" t="s">
        <v>116</v>
      </c>
      <c r="E24" s="596" t="s">
        <v>116</v>
      </c>
      <c r="F24" s="595" t="s">
        <v>116</v>
      </c>
      <c r="G24" s="46" t="s">
        <v>116</v>
      </c>
      <c r="H24" s="596" t="s">
        <v>116</v>
      </c>
      <c r="I24" s="595" t="s">
        <v>116</v>
      </c>
      <c r="J24" s="46" t="s">
        <v>116</v>
      </c>
      <c r="K24" s="596" t="s">
        <v>116</v>
      </c>
      <c r="L24" s="595" t="s">
        <v>116</v>
      </c>
      <c r="M24" s="46" t="s">
        <v>116</v>
      </c>
      <c r="N24" s="596" t="s">
        <v>116</v>
      </c>
      <c r="O24" s="595" t="s">
        <v>116</v>
      </c>
      <c r="P24" s="49" t="s">
        <v>116</v>
      </c>
      <c r="Q24" s="607" t="s">
        <v>116</v>
      </c>
      <c r="R24" s="595" t="s">
        <v>116</v>
      </c>
      <c r="S24" s="49" t="s">
        <v>116</v>
      </c>
      <c r="T24" s="607" t="s">
        <v>116</v>
      </c>
      <c r="U24" s="595" t="s">
        <v>116</v>
      </c>
      <c r="V24" s="49" t="s">
        <v>116</v>
      </c>
      <c r="W24" s="607" t="s">
        <v>116</v>
      </c>
      <c r="X24" s="595" t="s">
        <v>116</v>
      </c>
      <c r="Y24" s="49" t="s">
        <v>116</v>
      </c>
      <c r="Z24" s="607" t="s">
        <v>116</v>
      </c>
      <c r="AA24" s="595" t="s">
        <v>116</v>
      </c>
      <c r="AB24" s="49" t="s">
        <v>116</v>
      </c>
      <c r="AC24" s="607" t="s">
        <v>116</v>
      </c>
      <c r="AD24" s="595" t="s">
        <v>116</v>
      </c>
      <c r="AE24" s="49" t="s">
        <v>116</v>
      </c>
      <c r="AF24" s="607" t="s">
        <v>116</v>
      </c>
      <c r="AG24" s="595" t="s">
        <v>116</v>
      </c>
      <c r="AH24" s="49" t="s">
        <v>116</v>
      </c>
      <c r="AI24" s="607" t="s">
        <v>116</v>
      </c>
      <c r="AJ24" s="619">
        <v>0</v>
      </c>
      <c r="AK24" s="582">
        <v>5</v>
      </c>
      <c r="AL24" s="620">
        <v>36</v>
      </c>
      <c r="AM24" s="619">
        <v>7</v>
      </c>
      <c r="AN24" s="582">
        <v>5</v>
      </c>
      <c r="AO24" s="620">
        <f t="shared" si="4"/>
        <v>6</v>
      </c>
      <c r="AP24" s="619">
        <v>7</v>
      </c>
      <c r="AQ24" s="582">
        <v>7</v>
      </c>
      <c r="AR24" s="631">
        <f t="shared" si="11"/>
        <v>7</v>
      </c>
    </row>
    <row r="25" spans="2:44" ht="23.25" customHeight="1">
      <c r="B25" s="597" t="s">
        <v>43</v>
      </c>
      <c r="C25" s="598" t="s">
        <v>116</v>
      </c>
      <c r="D25" s="573" t="s">
        <v>116</v>
      </c>
      <c r="E25" s="599" t="s">
        <v>116</v>
      </c>
      <c r="F25" s="598" t="s">
        <v>116</v>
      </c>
      <c r="G25" s="573" t="s">
        <v>116</v>
      </c>
      <c r="H25" s="599" t="s">
        <v>116</v>
      </c>
      <c r="I25" s="598" t="s">
        <v>116</v>
      </c>
      <c r="J25" s="573" t="s">
        <v>116</v>
      </c>
      <c r="K25" s="599" t="s">
        <v>116</v>
      </c>
      <c r="L25" s="598" t="s">
        <v>116</v>
      </c>
      <c r="M25" s="573" t="s">
        <v>116</v>
      </c>
      <c r="N25" s="599" t="s">
        <v>116</v>
      </c>
      <c r="O25" s="598" t="s">
        <v>116</v>
      </c>
      <c r="P25" s="573" t="s">
        <v>116</v>
      </c>
      <c r="Q25" s="599" t="s">
        <v>116</v>
      </c>
      <c r="R25" s="598" t="s">
        <v>116</v>
      </c>
      <c r="S25" s="573" t="s">
        <v>116</v>
      </c>
      <c r="T25" s="599" t="s">
        <v>116</v>
      </c>
      <c r="U25" s="598" t="s">
        <v>116</v>
      </c>
      <c r="V25" s="573" t="s">
        <v>116</v>
      </c>
      <c r="W25" s="599" t="s">
        <v>116</v>
      </c>
      <c r="X25" s="598" t="s">
        <v>116</v>
      </c>
      <c r="Y25" s="573" t="s">
        <v>116</v>
      </c>
      <c r="Z25" s="599" t="s">
        <v>116</v>
      </c>
      <c r="AA25" s="598" t="s">
        <v>116</v>
      </c>
      <c r="AB25" s="573" t="s">
        <v>116</v>
      </c>
      <c r="AC25" s="599" t="s">
        <v>116</v>
      </c>
      <c r="AD25" s="598" t="s">
        <v>116</v>
      </c>
      <c r="AE25" s="573" t="s">
        <v>116</v>
      </c>
      <c r="AF25" s="599" t="s">
        <v>116</v>
      </c>
      <c r="AG25" s="598" t="s">
        <v>116</v>
      </c>
      <c r="AH25" s="573" t="s">
        <v>116</v>
      </c>
      <c r="AI25" s="599" t="s">
        <v>116</v>
      </c>
      <c r="AJ25" s="598" t="s">
        <v>116</v>
      </c>
      <c r="AK25" s="573" t="s">
        <v>116</v>
      </c>
      <c r="AL25" s="599" t="s">
        <v>116</v>
      </c>
      <c r="AM25" s="598" t="s">
        <v>116</v>
      </c>
      <c r="AN25" s="573" t="s">
        <v>116</v>
      </c>
      <c r="AO25" s="599" t="s">
        <v>116</v>
      </c>
      <c r="AP25" s="623">
        <v>8</v>
      </c>
      <c r="AQ25" s="583">
        <v>7</v>
      </c>
      <c r="AR25" s="631">
        <f t="shared" si="11"/>
        <v>7.5</v>
      </c>
    </row>
    <row r="26" spans="2:44" ht="23.25" customHeight="1">
      <c r="B26" s="546" t="s">
        <v>181</v>
      </c>
      <c r="C26" s="592">
        <f>SUM(C16:C24)</f>
        <v>24</v>
      </c>
      <c r="D26" s="548">
        <f>SUM(D16:D24)</f>
        <v>0</v>
      </c>
      <c r="E26" s="600">
        <f>IF(ISERROR(AVERAGE(C26:D26)),"-",(AVERAGE(C26:D26)))</f>
        <v>12</v>
      </c>
      <c r="F26" s="592">
        <f>SUM(F16:F24)</f>
        <v>30</v>
      </c>
      <c r="G26" s="548">
        <f>SUM(G16:G24)</f>
        <v>0</v>
      </c>
      <c r="H26" s="600">
        <f t="shared" si="5"/>
        <v>15</v>
      </c>
      <c r="I26" s="592">
        <f>SUM(I16:I24)</f>
        <v>35</v>
      </c>
      <c r="J26" s="548">
        <f>SUM(J16:J24)</f>
        <v>0</v>
      </c>
      <c r="K26" s="600">
        <f>IF(ISERROR(AVERAGE(I26:J26)),"-",(AVERAGE(I26:J26)))</f>
        <v>17.5</v>
      </c>
      <c r="L26" s="592">
        <f>SUM(L16:L24)</f>
        <v>44</v>
      </c>
      <c r="M26" s="548">
        <f>SUM(M16:M24)</f>
        <v>0</v>
      </c>
      <c r="N26" s="600">
        <f>IF(ISERROR(AVERAGE(L26:M26)),"-",(AVERAGE(L26:M26)))</f>
        <v>22</v>
      </c>
      <c r="O26" s="592">
        <f>SUM(O16:O24)</f>
        <v>71</v>
      </c>
      <c r="P26" s="554">
        <f>SUM(P16:P24)</f>
        <v>60</v>
      </c>
      <c r="Q26" s="593">
        <f>IF(ISERROR(AVERAGE(O26:P26)),"-",(AVERAGE(O26:P26)))</f>
        <v>65.5</v>
      </c>
      <c r="R26" s="592">
        <f>SUM(R16:R24)</f>
        <v>94</v>
      </c>
      <c r="S26" s="554">
        <f>SUM(S16:S24)</f>
        <v>85</v>
      </c>
      <c r="T26" s="600">
        <f>IF(ISERROR(AVERAGE(R26:S26)),"-",(AVERAGE(R26:S26)))</f>
        <v>89.5</v>
      </c>
      <c r="U26" s="592">
        <f>SUM(U16:U24)</f>
        <v>117</v>
      </c>
      <c r="V26" s="554">
        <f>SUM(V16:V24)</f>
        <v>104</v>
      </c>
      <c r="W26" s="593">
        <f t="shared" si="9"/>
        <v>110.5</v>
      </c>
      <c r="X26" s="592">
        <f>SUM(X16:X24)</f>
        <v>144</v>
      </c>
      <c r="Y26" s="554">
        <f>SUM(Y16:Y24)</f>
        <v>144</v>
      </c>
      <c r="Z26" s="593">
        <f t="shared" si="10"/>
        <v>144</v>
      </c>
      <c r="AA26" s="592">
        <f>SUM(AA16:AA24)</f>
        <v>184</v>
      </c>
      <c r="AB26" s="554">
        <f>SUM(AB16:AB24)</f>
        <v>175</v>
      </c>
      <c r="AC26" s="610">
        <f>IF(ISERROR(AVERAGE(AA26:AB26)),"-",(AVERAGE(AA26:AB26)))</f>
        <v>179.5</v>
      </c>
      <c r="AD26" s="592">
        <f>SUM(AD16:AD24)</f>
        <v>242</v>
      </c>
      <c r="AE26" s="554">
        <f>SUM(AE16:AE24)</f>
        <v>228</v>
      </c>
      <c r="AF26" s="611">
        <f>IF(ISERROR(AVERAGE(AD26:AE26)),"-",(AVERAGE(AD26:AE26)))</f>
        <v>235</v>
      </c>
      <c r="AG26" s="592">
        <f>SUM(AG16:AG24)</f>
        <v>279</v>
      </c>
      <c r="AH26" s="554">
        <f>SUM(AH16:AH24)</f>
        <v>263</v>
      </c>
      <c r="AI26" s="617">
        <f t="shared" si="2"/>
        <v>271</v>
      </c>
      <c r="AJ26" s="592">
        <f>SUM(AJ16:AJ24)</f>
        <v>313</v>
      </c>
      <c r="AK26" s="554">
        <f>SUM(AK16:AK24)</f>
        <v>280</v>
      </c>
      <c r="AL26" s="617">
        <f>IF(ISERROR(AVERAGE(AJ26:AK26)),"-",(AVERAGE(AJ26:AK26)))</f>
        <v>296.5</v>
      </c>
      <c r="AM26" s="592">
        <f>SUM(AM16:AM24)</f>
        <v>339</v>
      </c>
      <c r="AN26" s="554">
        <f>SUM(AN16:AN24)</f>
        <v>308</v>
      </c>
      <c r="AO26" s="617">
        <f>IF(ISERROR(AVERAGE(AM26:AN26)),"-",(AVERAGE(AM26:AN26)))</f>
        <v>323.5</v>
      </c>
      <c r="AP26" s="592">
        <f>SUM(AP15:AP25)</f>
        <v>356</v>
      </c>
      <c r="AQ26" s="554">
        <f>SUM(AQ15:AQ25)</f>
        <v>315</v>
      </c>
      <c r="AR26" s="632">
        <f t="shared" si="11"/>
        <v>335.5</v>
      </c>
    </row>
    <row r="27" spans="2:44" ht="23.25" customHeight="1">
      <c r="B27" s="546" t="s">
        <v>3</v>
      </c>
      <c r="C27" s="592"/>
      <c r="D27" s="548"/>
      <c r="E27" s="600"/>
      <c r="F27" s="592"/>
      <c r="G27" s="548"/>
      <c r="H27" s="600"/>
      <c r="I27" s="592"/>
      <c r="J27" s="548"/>
      <c r="K27" s="600"/>
      <c r="L27" s="592"/>
      <c r="M27" s="548"/>
      <c r="N27" s="600"/>
      <c r="O27" s="592"/>
      <c r="P27" s="554"/>
      <c r="Q27" s="593"/>
      <c r="R27" s="592"/>
      <c r="S27" s="554"/>
      <c r="T27" s="600"/>
      <c r="U27" s="592"/>
      <c r="V27" s="554"/>
      <c r="W27" s="593"/>
      <c r="X27" s="592"/>
      <c r="Y27" s="554"/>
      <c r="Z27" s="593"/>
      <c r="AA27" s="592"/>
      <c r="AB27" s="554"/>
      <c r="AC27" s="610"/>
      <c r="AD27" s="592"/>
      <c r="AE27" s="554"/>
      <c r="AF27" s="611"/>
      <c r="AG27" s="592"/>
      <c r="AH27" s="554"/>
      <c r="AI27" s="617"/>
      <c r="AJ27" s="592"/>
      <c r="AK27" s="554"/>
      <c r="AL27" s="617"/>
      <c r="AM27" s="592"/>
      <c r="AN27" s="554"/>
      <c r="AO27" s="617"/>
      <c r="AP27" s="592"/>
      <c r="AQ27" s="554"/>
      <c r="AR27" s="632"/>
    </row>
    <row r="28" spans="2:44" ht="23.25" customHeight="1">
      <c r="B28" s="571" t="s">
        <v>810</v>
      </c>
      <c r="C28" s="595" t="s">
        <v>116</v>
      </c>
      <c r="D28" s="46" t="s">
        <v>116</v>
      </c>
      <c r="E28" s="596" t="str">
        <f>IF(ISERROR(AVERAGE(C28:D28)),"-",(AVERAGE(C28:D28)))</f>
        <v>-</v>
      </c>
      <c r="F28" s="595" t="s">
        <v>116</v>
      </c>
      <c r="G28" s="46" t="s">
        <v>116</v>
      </c>
      <c r="H28" s="596" t="str">
        <f t="shared" si="5"/>
        <v>-</v>
      </c>
      <c r="I28" s="595" t="s">
        <v>116</v>
      </c>
      <c r="J28" s="46" t="s">
        <v>116</v>
      </c>
      <c r="K28" s="596" t="str">
        <f t="shared" si="6"/>
        <v>-</v>
      </c>
      <c r="L28" s="595" t="s">
        <v>116</v>
      </c>
      <c r="M28" s="46" t="s">
        <v>116</v>
      </c>
      <c r="N28" s="596" t="str">
        <f t="shared" si="7"/>
        <v>-</v>
      </c>
      <c r="O28" s="595" t="s">
        <v>116</v>
      </c>
      <c r="P28" s="49" t="s">
        <v>116</v>
      </c>
      <c r="Q28" s="607" t="str">
        <f>IF(ISERROR(AVERAGE(O28:P28)),"-",(AVERAGE(O28:P28)))</f>
        <v>-</v>
      </c>
      <c r="R28" s="595" t="s">
        <v>116</v>
      </c>
      <c r="S28" s="49" t="s">
        <v>116</v>
      </c>
      <c r="T28" s="596" t="str">
        <f t="shared" si="8"/>
        <v>-</v>
      </c>
      <c r="U28" s="595" t="s">
        <v>116</v>
      </c>
      <c r="V28" s="49" t="s">
        <v>116</v>
      </c>
      <c r="W28" s="607" t="str">
        <f t="shared" si="9"/>
        <v>-</v>
      </c>
      <c r="X28" s="595" t="s">
        <v>116</v>
      </c>
      <c r="Y28" s="49" t="s">
        <v>116</v>
      </c>
      <c r="Z28" s="607" t="str">
        <f t="shared" si="10"/>
        <v>-</v>
      </c>
      <c r="AA28" s="595" t="s">
        <v>116</v>
      </c>
      <c r="AB28" s="49">
        <v>20</v>
      </c>
      <c r="AC28" s="612">
        <f t="shared" ref="AC28:AC52" si="13">IF(ISERROR(AVERAGE(AA28:AB28)),"-",(AVERAGE(AA28:AB28)))</f>
        <v>20</v>
      </c>
      <c r="AD28" s="613">
        <v>20</v>
      </c>
      <c r="AE28" s="49">
        <v>19</v>
      </c>
      <c r="AF28" s="582">
        <f t="shared" ref="AF28:AF52" si="14">IF(ISERROR(AVERAGE(AD28:AE28)),"-",(AVERAGE(AD28:AE28)))</f>
        <v>19.5</v>
      </c>
      <c r="AG28" s="621">
        <v>39</v>
      </c>
      <c r="AH28" s="622">
        <v>36</v>
      </c>
      <c r="AI28" s="620">
        <f>IF(ISERROR(AVERAGE(AG28:AH28)),"-",(AVERAGE(AG28:AH28)))</f>
        <v>37.5</v>
      </c>
      <c r="AJ28" s="621">
        <v>42</v>
      </c>
      <c r="AK28" s="622">
        <v>34</v>
      </c>
      <c r="AL28" s="620">
        <v>38</v>
      </c>
      <c r="AM28" s="621">
        <v>32</v>
      </c>
      <c r="AN28" s="622">
        <v>21</v>
      </c>
      <c r="AO28" s="620">
        <f>IF(ISERROR(AVERAGE(AM28:AN28)),"-",(AVERAGE(AM28:AN28)))</f>
        <v>26.5</v>
      </c>
      <c r="AP28" s="621">
        <v>11</v>
      </c>
      <c r="AQ28" s="622">
        <v>31</v>
      </c>
      <c r="AR28" s="631">
        <f>IF(ISERROR(AVERAGE(AP28:AQ28)),"-",(AVERAGE(AP28:AQ28)))</f>
        <v>21</v>
      </c>
    </row>
    <row r="29" spans="2:44" ht="23.25" customHeight="1">
      <c r="B29" s="571" t="s">
        <v>51</v>
      </c>
      <c r="C29" s="595" t="s">
        <v>116</v>
      </c>
      <c r="D29" s="46" t="s">
        <v>116</v>
      </c>
      <c r="E29" s="596" t="str">
        <f t="shared" ref="E29:E52" si="15">IF(ISERROR(AVERAGE(C29:D29)),"-",(AVERAGE(C29:D29)))</f>
        <v>-</v>
      </c>
      <c r="F29" s="595" t="s">
        <v>116</v>
      </c>
      <c r="G29" s="46" t="s">
        <v>116</v>
      </c>
      <c r="H29" s="596" t="str">
        <f t="shared" si="5"/>
        <v>-</v>
      </c>
      <c r="I29" s="595" t="s">
        <v>116</v>
      </c>
      <c r="J29" s="46" t="s">
        <v>116</v>
      </c>
      <c r="K29" s="596" t="str">
        <f t="shared" si="6"/>
        <v>-</v>
      </c>
      <c r="L29" s="595" t="s">
        <v>116</v>
      </c>
      <c r="M29" s="46" t="s">
        <v>116</v>
      </c>
      <c r="N29" s="596" t="str">
        <f t="shared" si="7"/>
        <v>-</v>
      </c>
      <c r="O29" s="595" t="s">
        <v>116</v>
      </c>
      <c r="P29" s="49" t="s">
        <v>116</v>
      </c>
      <c r="Q29" s="607" t="str">
        <f t="shared" si="12"/>
        <v>-</v>
      </c>
      <c r="R29" s="595">
        <v>15</v>
      </c>
      <c r="S29" s="49">
        <v>15</v>
      </c>
      <c r="T29" s="596">
        <f t="shared" si="8"/>
        <v>15</v>
      </c>
      <c r="U29" s="595">
        <v>29</v>
      </c>
      <c r="V29" s="49">
        <v>28</v>
      </c>
      <c r="W29" s="607">
        <f t="shared" si="9"/>
        <v>28.5</v>
      </c>
      <c r="X29" s="595">
        <v>44</v>
      </c>
      <c r="Y29" s="49">
        <v>31</v>
      </c>
      <c r="Z29" s="607">
        <f t="shared" si="10"/>
        <v>37.5</v>
      </c>
      <c r="AA29" s="595">
        <v>41</v>
      </c>
      <c r="AB29" s="49">
        <v>30</v>
      </c>
      <c r="AC29" s="612">
        <f t="shared" si="13"/>
        <v>35.5</v>
      </c>
      <c r="AD29" s="614">
        <v>35</v>
      </c>
      <c r="AE29" s="49">
        <v>33</v>
      </c>
      <c r="AF29" s="582">
        <f t="shared" si="14"/>
        <v>34</v>
      </c>
      <c r="AG29" s="619">
        <v>38</v>
      </c>
      <c r="AH29" s="582">
        <v>30</v>
      </c>
      <c r="AI29" s="620">
        <f>IF(ISERROR(AVERAGE(AG29:AH29)),"-",(AVERAGE(AG29:AH29)))</f>
        <v>34</v>
      </c>
      <c r="AJ29" s="619">
        <v>40</v>
      </c>
      <c r="AK29" s="582">
        <v>31</v>
      </c>
      <c r="AL29" s="620">
        <f>IF(ISERROR(AVERAGE(AJ29:AK29)),"-",(AVERAGE(AJ29:AK29)))</f>
        <v>35.5</v>
      </c>
      <c r="AM29" s="619">
        <v>42</v>
      </c>
      <c r="AN29" s="582">
        <v>33</v>
      </c>
      <c r="AO29" s="620">
        <f>IF(ISERROR(AVERAGE(AM29:AN29)),"-",(AVERAGE(AM29:AN29)))</f>
        <v>37.5</v>
      </c>
      <c r="AP29" s="619">
        <v>42</v>
      </c>
      <c r="AQ29" s="582">
        <v>32</v>
      </c>
      <c r="AR29" s="631">
        <f>IF(ISERROR(AVERAGE(AP29:AQ29)),"-",(AVERAGE(AP29:AQ29)))</f>
        <v>37</v>
      </c>
    </row>
    <row r="30" spans="2:44" ht="23.25" customHeight="1">
      <c r="B30" s="571" t="s">
        <v>15</v>
      </c>
      <c r="C30" s="595">
        <v>40</v>
      </c>
      <c r="D30" s="46" t="s">
        <v>116</v>
      </c>
      <c r="E30" s="596">
        <f t="shared" si="15"/>
        <v>40</v>
      </c>
      <c r="F30" s="595">
        <v>47</v>
      </c>
      <c r="G30" s="46" t="s">
        <v>116</v>
      </c>
      <c r="H30" s="596">
        <f t="shared" si="5"/>
        <v>47</v>
      </c>
      <c r="I30" s="595">
        <v>56</v>
      </c>
      <c r="J30" s="46" t="s">
        <v>116</v>
      </c>
      <c r="K30" s="596">
        <f t="shared" si="6"/>
        <v>56</v>
      </c>
      <c r="L30" s="595">
        <v>54</v>
      </c>
      <c r="M30" s="46" t="s">
        <v>116</v>
      </c>
      <c r="N30" s="596">
        <f t="shared" si="7"/>
        <v>54</v>
      </c>
      <c r="O30" s="595">
        <v>44</v>
      </c>
      <c r="P30" s="49">
        <v>40</v>
      </c>
      <c r="Q30" s="607">
        <f t="shared" si="12"/>
        <v>42</v>
      </c>
      <c r="R30" s="595">
        <v>59</v>
      </c>
      <c r="S30" s="49">
        <v>45</v>
      </c>
      <c r="T30" s="596">
        <f t="shared" si="8"/>
        <v>52</v>
      </c>
      <c r="U30" s="595">
        <v>53</v>
      </c>
      <c r="V30" s="49">
        <v>38</v>
      </c>
      <c r="W30" s="607">
        <f t="shared" si="9"/>
        <v>45.5</v>
      </c>
      <c r="X30" s="595">
        <v>55</v>
      </c>
      <c r="Y30" s="49">
        <v>36</v>
      </c>
      <c r="Z30" s="607">
        <f t="shared" si="10"/>
        <v>45.5</v>
      </c>
      <c r="AA30" s="595">
        <v>50</v>
      </c>
      <c r="AB30" s="49">
        <v>39</v>
      </c>
      <c r="AC30" s="612">
        <f t="shared" si="13"/>
        <v>44.5</v>
      </c>
      <c r="AD30" s="614">
        <v>61</v>
      </c>
      <c r="AE30" s="49">
        <v>46</v>
      </c>
      <c r="AF30" s="582">
        <f t="shared" si="14"/>
        <v>53.5</v>
      </c>
      <c r="AG30" s="619">
        <v>55</v>
      </c>
      <c r="AH30" s="582">
        <v>41</v>
      </c>
      <c r="AI30" s="620">
        <f t="shared" ref="AI30:AI52" si="16">IF(ISERROR(AVERAGE(AG30:AH30)),"-",(AVERAGE(AG30:AH30)))</f>
        <v>48</v>
      </c>
      <c r="AJ30" s="619">
        <v>56</v>
      </c>
      <c r="AK30" s="582">
        <v>41</v>
      </c>
      <c r="AL30" s="620">
        <f t="shared" ref="AL30:AL52" si="17">IF(ISERROR(AVERAGE(AJ30:AK30)),"-",(AVERAGE(AJ30:AK30)))</f>
        <v>48.5</v>
      </c>
      <c r="AM30" s="619">
        <v>50</v>
      </c>
      <c r="AN30" s="582">
        <v>38</v>
      </c>
      <c r="AO30" s="620">
        <f t="shared" ref="AO30:AO52" si="18">IF(ISERROR(AVERAGE(AM30:AN30)),"-",(AVERAGE(AM30:AN30)))</f>
        <v>44</v>
      </c>
      <c r="AP30" s="619">
        <v>51</v>
      </c>
      <c r="AQ30" s="582">
        <v>35</v>
      </c>
      <c r="AR30" s="631">
        <f t="shared" ref="AR30:AR52" si="19">IF(ISERROR(AVERAGE(AP30:AQ30)),"-",(AVERAGE(AP30:AQ30)))</f>
        <v>43</v>
      </c>
    </row>
    <row r="31" spans="2:44" ht="23.25" customHeight="1">
      <c r="B31" s="571" t="s">
        <v>99</v>
      </c>
      <c r="C31" s="595" t="s">
        <v>116</v>
      </c>
      <c r="D31" s="46" t="s">
        <v>116</v>
      </c>
      <c r="E31" s="596" t="str">
        <f t="shared" ref="E31" si="20">IF(ISERROR(AVERAGE(C31:D31)),"-",(AVERAGE(C31:D31)))</f>
        <v>-</v>
      </c>
      <c r="F31" s="595" t="s">
        <v>116</v>
      </c>
      <c r="G31" s="46" t="s">
        <v>116</v>
      </c>
      <c r="H31" s="596" t="str">
        <f t="shared" si="5"/>
        <v>-</v>
      </c>
      <c r="I31" s="595" t="s">
        <v>116</v>
      </c>
      <c r="J31" s="46" t="s">
        <v>116</v>
      </c>
      <c r="K31" s="596" t="str">
        <f t="shared" si="6"/>
        <v>-</v>
      </c>
      <c r="L31" s="595" t="s">
        <v>116</v>
      </c>
      <c r="M31" s="46" t="s">
        <v>116</v>
      </c>
      <c r="N31" s="596" t="str">
        <f t="shared" si="7"/>
        <v>-</v>
      </c>
      <c r="O31" s="595" t="s">
        <v>116</v>
      </c>
      <c r="P31" s="46" t="s">
        <v>116</v>
      </c>
      <c r="Q31" s="596" t="str">
        <f t="shared" si="12"/>
        <v>-</v>
      </c>
      <c r="R31" s="595" t="s">
        <v>116</v>
      </c>
      <c r="S31" s="46" t="s">
        <v>116</v>
      </c>
      <c r="T31" s="596" t="str">
        <f t="shared" si="8"/>
        <v>-</v>
      </c>
      <c r="U31" s="595" t="s">
        <v>116</v>
      </c>
      <c r="V31" s="46" t="s">
        <v>116</v>
      </c>
      <c r="W31" s="596" t="str">
        <f t="shared" si="9"/>
        <v>-</v>
      </c>
      <c r="X31" s="595" t="s">
        <v>116</v>
      </c>
      <c r="Y31" s="46" t="s">
        <v>116</v>
      </c>
      <c r="Z31" s="596" t="str">
        <f t="shared" si="10"/>
        <v>-</v>
      </c>
      <c r="AA31" s="595" t="s">
        <v>116</v>
      </c>
      <c r="AB31" s="46" t="s">
        <v>116</v>
      </c>
      <c r="AC31" s="596" t="str">
        <f t="shared" si="13"/>
        <v>-</v>
      </c>
      <c r="AD31" s="595" t="s">
        <v>116</v>
      </c>
      <c r="AE31" s="46" t="s">
        <v>116</v>
      </c>
      <c r="AF31" s="596" t="str">
        <f t="shared" si="14"/>
        <v>-</v>
      </c>
      <c r="AG31" s="595" t="s">
        <v>116</v>
      </c>
      <c r="AH31" s="46" t="s">
        <v>116</v>
      </c>
      <c r="AI31" s="596" t="str">
        <f t="shared" si="16"/>
        <v>-</v>
      </c>
      <c r="AJ31" s="595" t="s">
        <v>116</v>
      </c>
      <c r="AK31" s="46" t="s">
        <v>116</v>
      </c>
      <c r="AL31" s="596" t="str">
        <f t="shared" si="17"/>
        <v>-</v>
      </c>
      <c r="AM31" s="595" t="s">
        <v>116</v>
      </c>
      <c r="AN31" s="46" t="s">
        <v>116</v>
      </c>
      <c r="AO31" s="596" t="str">
        <f t="shared" si="18"/>
        <v>-</v>
      </c>
      <c r="AP31" s="619">
        <v>11</v>
      </c>
      <c r="AQ31" s="582">
        <v>11</v>
      </c>
      <c r="AR31" s="631">
        <f t="shared" si="19"/>
        <v>11</v>
      </c>
    </row>
    <row r="32" spans="2:44" ht="23.25" customHeight="1">
      <c r="B32" s="571" t="s">
        <v>55</v>
      </c>
      <c r="C32" s="595" t="s">
        <v>116</v>
      </c>
      <c r="D32" s="46" t="s">
        <v>116</v>
      </c>
      <c r="E32" s="596" t="str">
        <f t="shared" si="15"/>
        <v>-</v>
      </c>
      <c r="F32" s="595" t="s">
        <v>116</v>
      </c>
      <c r="G32" s="46" t="s">
        <v>116</v>
      </c>
      <c r="H32" s="596" t="str">
        <f t="shared" si="5"/>
        <v>-</v>
      </c>
      <c r="I32" s="595" t="s">
        <v>116</v>
      </c>
      <c r="J32" s="46" t="s">
        <v>116</v>
      </c>
      <c r="K32" s="596" t="str">
        <f t="shared" si="6"/>
        <v>-</v>
      </c>
      <c r="L32" s="595" t="s">
        <v>116</v>
      </c>
      <c r="M32" s="46" t="s">
        <v>116</v>
      </c>
      <c r="N32" s="596" t="str">
        <f t="shared" si="7"/>
        <v>-</v>
      </c>
      <c r="O32" s="595" t="s">
        <v>116</v>
      </c>
      <c r="P32" s="49" t="s">
        <v>116</v>
      </c>
      <c r="Q32" s="607" t="str">
        <f t="shared" si="12"/>
        <v>-</v>
      </c>
      <c r="R32" s="595">
        <v>10</v>
      </c>
      <c r="S32" s="49">
        <v>10</v>
      </c>
      <c r="T32" s="596">
        <f t="shared" si="8"/>
        <v>10</v>
      </c>
      <c r="U32" s="595">
        <v>20</v>
      </c>
      <c r="V32" s="49">
        <v>20</v>
      </c>
      <c r="W32" s="607">
        <f t="shared" si="9"/>
        <v>20</v>
      </c>
      <c r="X32" s="595">
        <v>28</v>
      </c>
      <c r="Y32" s="49">
        <v>25</v>
      </c>
      <c r="Z32" s="607">
        <f t="shared" si="10"/>
        <v>26.5</v>
      </c>
      <c r="AA32" s="595">
        <v>29</v>
      </c>
      <c r="AB32" s="49">
        <v>23</v>
      </c>
      <c r="AC32" s="612">
        <f t="shared" si="13"/>
        <v>26</v>
      </c>
      <c r="AD32" s="614">
        <v>29</v>
      </c>
      <c r="AE32" s="49">
        <v>23</v>
      </c>
      <c r="AF32" s="582">
        <f t="shared" si="14"/>
        <v>26</v>
      </c>
      <c r="AG32" s="619">
        <v>33</v>
      </c>
      <c r="AH32" s="582">
        <v>31</v>
      </c>
      <c r="AI32" s="620">
        <f t="shared" si="16"/>
        <v>32</v>
      </c>
      <c r="AJ32" s="619">
        <v>38</v>
      </c>
      <c r="AK32" s="582">
        <v>37</v>
      </c>
      <c r="AL32" s="620">
        <f t="shared" si="17"/>
        <v>37.5</v>
      </c>
      <c r="AM32" s="619">
        <v>39</v>
      </c>
      <c r="AN32" s="582">
        <v>36</v>
      </c>
      <c r="AO32" s="620">
        <f t="shared" si="18"/>
        <v>37.5</v>
      </c>
      <c r="AP32" s="619">
        <v>35</v>
      </c>
      <c r="AQ32" s="582">
        <v>25</v>
      </c>
      <c r="AR32" s="631">
        <f t="shared" si="19"/>
        <v>30</v>
      </c>
    </row>
    <row r="33" spans="2:44" ht="23.25" customHeight="1">
      <c r="B33" s="571" t="s">
        <v>254</v>
      </c>
      <c r="C33" s="595" t="s">
        <v>116</v>
      </c>
      <c r="D33" s="46" t="s">
        <v>116</v>
      </c>
      <c r="E33" s="596" t="str">
        <f t="shared" si="15"/>
        <v>-</v>
      </c>
      <c r="F33" s="595" t="s">
        <v>116</v>
      </c>
      <c r="G33" s="46" t="s">
        <v>116</v>
      </c>
      <c r="H33" s="596" t="str">
        <f t="shared" si="5"/>
        <v>-</v>
      </c>
      <c r="I33" s="595" t="s">
        <v>116</v>
      </c>
      <c r="J33" s="46" t="s">
        <v>116</v>
      </c>
      <c r="K33" s="596" t="str">
        <f t="shared" si="6"/>
        <v>-</v>
      </c>
      <c r="L33" s="595" t="s">
        <v>116</v>
      </c>
      <c r="M33" s="46" t="s">
        <v>116</v>
      </c>
      <c r="N33" s="596" t="str">
        <f t="shared" si="7"/>
        <v>-</v>
      </c>
      <c r="O33" s="595" t="s">
        <v>116</v>
      </c>
      <c r="P33" s="49" t="s">
        <v>116</v>
      </c>
      <c r="Q33" s="607" t="str">
        <f t="shared" si="12"/>
        <v>-</v>
      </c>
      <c r="R33" s="595">
        <v>15</v>
      </c>
      <c r="S33" s="49">
        <v>13</v>
      </c>
      <c r="T33" s="596">
        <f t="shared" si="8"/>
        <v>14</v>
      </c>
      <c r="U33" s="595">
        <v>13</v>
      </c>
      <c r="V33" s="49">
        <v>13</v>
      </c>
      <c r="W33" s="607">
        <f t="shared" si="9"/>
        <v>13</v>
      </c>
      <c r="X33" s="595">
        <v>42</v>
      </c>
      <c r="Y33" s="49">
        <v>32</v>
      </c>
      <c r="Z33" s="607">
        <f t="shared" si="10"/>
        <v>37</v>
      </c>
      <c r="AA33" s="595">
        <v>43</v>
      </c>
      <c r="AB33" s="49">
        <v>31</v>
      </c>
      <c r="AC33" s="612">
        <f t="shared" si="13"/>
        <v>37</v>
      </c>
      <c r="AD33" s="614">
        <v>42</v>
      </c>
      <c r="AE33" s="49">
        <v>36</v>
      </c>
      <c r="AF33" s="582">
        <f t="shared" si="14"/>
        <v>39</v>
      </c>
      <c r="AG33" s="619">
        <v>43</v>
      </c>
      <c r="AH33" s="582">
        <v>40</v>
      </c>
      <c r="AI33" s="620">
        <f t="shared" si="16"/>
        <v>41.5</v>
      </c>
      <c r="AJ33" s="619">
        <v>41</v>
      </c>
      <c r="AK33" s="582">
        <v>31</v>
      </c>
      <c r="AL33" s="620">
        <f t="shared" si="17"/>
        <v>36</v>
      </c>
      <c r="AM33" s="619">
        <v>39</v>
      </c>
      <c r="AN33" s="582">
        <v>29</v>
      </c>
      <c r="AO33" s="620">
        <f t="shared" si="18"/>
        <v>34</v>
      </c>
      <c r="AP33" s="619">
        <v>31</v>
      </c>
      <c r="AQ33" s="582">
        <v>23</v>
      </c>
      <c r="AR33" s="631">
        <f t="shared" si="19"/>
        <v>27</v>
      </c>
    </row>
    <row r="34" spans="2:44" ht="23.25" customHeight="1">
      <c r="B34" s="571" t="s">
        <v>36</v>
      </c>
      <c r="C34" s="595" t="s">
        <v>116</v>
      </c>
      <c r="D34" s="46" t="s">
        <v>116</v>
      </c>
      <c r="E34" s="596" t="str">
        <f t="shared" si="15"/>
        <v>-</v>
      </c>
      <c r="F34" s="595" t="s">
        <v>116</v>
      </c>
      <c r="G34" s="46" t="s">
        <v>116</v>
      </c>
      <c r="H34" s="596" t="str">
        <f t="shared" si="5"/>
        <v>-</v>
      </c>
      <c r="I34" s="595" t="s">
        <v>116</v>
      </c>
      <c r="J34" s="46" t="s">
        <v>116</v>
      </c>
      <c r="K34" s="596" t="str">
        <f t="shared" si="6"/>
        <v>-</v>
      </c>
      <c r="L34" s="595">
        <v>20</v>
      </c>
      <c r="M34" s="46" t="s">
        <v>116</v>
      </c>
      <c r="N34" s="596">
        <f t="shared" si="7"/>
        <v>20</v>
      </c>
      <c r="O34" s="595">
        <v>35</v>
      </c>
      <c r="P34" s="49">
        <v>33</v>
      </c>
      <c r="Q34" s="607">
        <f t="shared" si="12"/>
        <v>34</v>
      </c>
      <c r="R34" s="595">
        <v>59</v>
      </c>
      <c r="S34" s="49">
        <v>39</v>
      </c>
      <c r="T34" s="596">
        <f t="shared" si="8"/>
        <v>49</v>
      </c>
      <c r="U34" s="595">
        <v>59</v>
      </c>
      <c r="V34" s="49">
        <v>42</v>
      </c>
      <c r="W34" s="607">
        <f t="shared" si="9"/>
        <v>50.5</v>
      </c>
      <c r="X34" s="595">
        <v>62</v>
      </c>
      <c r="Y34" s="49">
        <v>40</v>
      </c>
      <c r="Z34" s="607">
        <f t="shared" si="10"/>
        <v>51</v>
      </c>
      <c r="AA34" s="595">
        <v>58</v>
      </c>
      <c r="AB34" s="49">
        <v>43</v>
      </c>
      <c r="AC34" s="612">
        <f t="shared" si="13"/>
        <v>50.5</v>
      </c>
      <c r="AD34" s="614">
        <v>61</v>
      </c>
      <c r="AE34" s="49">
        <v>38</v>
      </c>
      <c r="AF34" s="582">
        <f t="shared" si="14"/>
        <v>49.5</v>
      </c>
      <c r="AG34" s="619">
        <v>49</v>
      </c>
      <c r="AH34" s="582">
        <v>35</v>
      </c>
      <c r="AI34" s="620">
        <f t="shared" si="16"/>
        <v>42</v>
      </c>
      <c r="AJ34" s="619">
        <v>48</v>
      </c>
      <c r="AK34" s="582">
        <v>32</v>
      </c>
      <c r="AL34" s="620">
        <f t="shared" si="17"/>
        <v>40</v>
      </c>
      <c r="AM34" s="619">
        <v>42</v>
      </c>
      <c r="AN34" s="582">
        <v>33</v>
      </c>
      <c r="AO34" s="620">
        <f t="shared" si="18"/>
        <v>37.5</v>
      </c>
      <c r="AP34" s="619">
        <v>40</v>
      </c>
      <c r="AQ34" s="582">
        <v>27</v>
      </c>
      <c r="AR34" s="631">
        <f t="shared" si="19"/>
        <v>33.5</v>
      </c>
    </row>
    <row r="35" spans="2:44" ht="23.25" customHeight="1">
      <c r="B35" s="571" t="s">
        <v>46</v>
      </c>
      <c r="C35" s="595" t="s">
        <v>116</v>
      </c>
      <c r="D35" s="46" t="s">
        <v>116</v>
      </c>
      <c r="E35" s="596" t="str">
        <f t="shared" si="15"/>
        <v>-</v>
      </c>
      <c r="F35" s="595" t="s">
        <v>116</v>
      </c>
      <c r="G35" s="46" t="s">
        <v>116</v>
      </c>
      <c r="H35" s="596" t="str">
        <f t="shared" si="5"/>
        <v>-</v>
      </c>
      <c r="I35" s="595" t="s">
        <v>116</v>
      </c>
      <c r="J35" s="46" t="s">
        <v>116</v>
      </c>
      <c r="K35" s="596" t="str">
        <f t="shared" si="6"/>
        <v>-</v>
      </c>
      <c r="L35" s="595" t="s">
        <v>116</v>
      </c>
      <c r="M35" s="46" t="s">
        <v>116</v>
      </c>
      <c r="N35" s="596" t="str">
        <f t="shared" si="7"/>
        <v>-</v>
      </c>
      <c r="O35" s="595">
        <v>20</v>
      </c>
      <c r="P35" s="49">
        <v>20</v>
      </c>
      <c r="Q35" s="607">
        <f t="shared" si="12"/>
        <v>20</v>
      </c>
      <c r="R35" s="595">
        <v>40</v>
      </c>
      <c r="S35" s="49">
        <v>39</v>
      </c>
      <c r="T35" s="596">
        <f t="shared" si="8"/>
        <v>39.5</v>
      </c>
      <c r="U35" s="595">
        <v>50</v>
      </c>
      <c r="V35" s="49">
        <v>39</v>
      </c>
      <c r="W35" s="607">
        <f t="shared" si="9"/>
        <v>44.5</v>
      </c>
      <c r="X35" s="595">
        <v>57</v>
      </c>
      <c r="Y35" s="49">
        <v>51</v>
      </c>
      <c r="Z35" s="607">
        <f t="shared" si="10"/>
        <v>54</v>
      </c>
      <c r="AA35" s="595">
        <v>52</v>
      </c>
      <c r="AB35" s="49">
        <v>35</v>
      </c>
      <c r="AC35" s="612">
        <f t="shared" si="13"/>
        <v>43.5</v>
      </c>
      <c r="AD35" s="614">
        <v>54</v>
      </c>
      <c r="AE35" s="49">
        <v>51</v>
      </c>
      <c r="AF35" s="582">
        <f t="shared" si="14"/>
        <v>52.5</v>
      </c>
      <c r="AG35" s="619">
        <v>55</v>
      </c>
      <c r="AH35" s="582">
        <v>50</v>
      </c>
      <c r="AI35" s="620">
        <f t="shared" si="16"/>
        <v>52.5</v>
      </c>
      <c r="AJ35" s="619">
        <v>23</v>
      </c>
      <c r="AK35" s="582">
        <v>23</v>
      </c>
      <c r="AL35" s="620">
        <f t="shared" si="17"/>
        <v>23</v>
      </c>
      <c r="AM35" s="619">
        <v>54</v>
      </c>
      <c r="AN35" s="582">
        <v>49</v>
      </c>
      <c r="AO35" s="620">
        <f t="shared" si="18"/>
        <v>51.5</v>
      </c>
      <c r="AP35" s="619">
        <v>38</v>
      </c>
      <c r="AQ35" s="582">
        <v>24</v>
      </c>
      <c r="AR35" s="631">
        <f t="shared" si="19"/>
        <v>31</v>
      </c>
    </row>
    <row r="36" spans="2:44" ht="23.25" customHeight="1">
      <c r="B36" s="571" t="s">
        <v>32</v>
      </c>
      <c r="C36" s="595" t="s">
        <v>116</v>
      </c>
      <c r="D36" s="46" t="s">
        <v>116</v>
      </c>
      <c r="E36" s="596" t="str">
        <f t="shared" si="15"/>
        <v>-</v>
      </c>
      <c r="F36" s="595" t="s">
        <v>116</v>
      </c>
      <c r="G36" s="46" t="s">
        <v>116</v>
      </c>
      <c r="H36" s="596" t="str">
        <f t="shared" si="5"/>
        <v>-</v>
      </c>
      <c r="I36" s="595">
        <v>15</v>
      </c>
      <c r="J36" s="46" t="s">
        <v>116</v>
      </c>
      <c r="K36" s="596">
        <f t="shared" si="6"/>
        <v>15</v>
      </c>
      <c r="L36" s="595">
        <v>32</v>
      </c>
      <c r="M36" s="46" t="s">
        <v>116</v>
      </c>
      <c r="N36" s="596">
        <f t="shared" si="7"/>
        <v>32</v>
      </c>
      <c r="O36" s="595">
        <v>48</v>
      </c>
      <c r="P36" s="49">
        <v>36</v>
      </c>
      <c r="Q36" s="607">
        <f t="shared" si="12"/>
        <v>42</v>
      </c>
      <c r="R36" s="595">
        <v>60</v>
      </c>
      <c r="S36" s="49">
        <v>42</v>
      </c>
      <c r="T36" s="596">
        <f t="shared" si="8"/>
        <v>51</v>
      </c>
      <c r="U36" s="595">
        <v>59</v>
      </c>
      <c r="V36" s="49">
        <v>43</v>
      </c>
      <c r="W36" s="607">
        <f t="shared" si="9"/>
        <v>51</v>
      </c>
      <c r="X36" s="595">
        <v>62</v>
      </c>
      <c r="Y36" s="49">
        <v>38</v>
      </c>
      <c r="Z36" s="607">
        <f t="shared" si="10"/>
        <v>50</v>
      </c>
      <c r="AA36" s="595">
        <v>55</v>
      </c>
      <c r="AB36" s="49">
        <v>37</v>
      </c>
      <c r="AC36" s="612">
        <f t="shared" si="13"/>
        <v>46</v>
      </c>
      <c r="AD36" s="614">
        <v>62</v>
      </c>
      <c r="AE36" s="49">
        <v>42</v>
      </c>
      <c r="AF36" s="582">
        <f t="shared" si="14"/>
        <v>52</v>
      </c>
      <c r="AG36" s="619">
        <v>62</v>
      </c>
      <c r="AH36" s="582">
        <v>45</v>
      </c>
      <c r="AI36" s="620">
        <f t="shared" si="16"/>
        <v>53.5</v>
      </c>
      <c r="AJ36" s="619">
        <v>54</v>
      </c>
      <c r="AK36" s="582">
        <v>45</v>
      </c>
      <c r="AL36" s="620">
        <f t="shared" si="17"/>
        <v>49.5</v>
      </c>
      <c r="AM36" s="614">
        <v>61</v>
      </c>
      <c r="AN36" s="49">
        <v>41</v>
      </c>
      <c r="AO36" s="620">
        <f t="shared" si="18"/>
        <v>51</v>
      </c>
      <c r="AP36" s="614">
        <v>51</v>
      </c>
      <c r="AQ36" s="49">
        <v>42</v>
      </c>
      <c r="AR36" s="631">
        <f t="shared" si="19"/>
        <v>46.5</v>
      </c>
    </row>
    <row r="37" spans="2:44" ht="23.25" customHeight="1">
      <c r="B37" s="571" t="s">
        <v>102</v>
      </c>
      <c r="C37" s="595" t="s">
        <v>116</v>
      </c>
      <c r="D37" s="46" t="s">
        <v>116</v>
      </c>
      <c r="E37" s="596" t="str">
        <f t="shared" ref="E37" si="21">IF(ISERROR(AVERAGE(C37:D37)),"-",(AVERAGE(C37:D37)))</f>
        <v>-</v>
      </c>
      <c r="F37" s="595" t="s">
        <v>116</v>
      </c>
      <c r="G37" s="46" t="s">
        <v>116</v>
      </c>
      <c r="H37" s="596" t="str">
        <f t="shared" si="5"/>
        <v>-</v>
      </c>
      <c r="I37" s="595" t="s">
        <v>116</v>
      </c>
      <c r="J37" s="46" t="s">
        <v>116</v>
      </c>
      <c r="K37" s="596" t="str">
        <f t="shared" si="6"/>
        <v>-</v>
      </c>
      <c r="L37" s="595" t="s">
        <v>116</v>
      </c>
      <c r="M37" s="46" t="s">
        <v>116</v>
      </c>
      <c r="N37" s="596" t="str">
        <f t="shared" si="7"/>
        <v>-</v>
      </c>
      <c r="O37" s="595" t="s">
        <v>116</v>
      </c>
      <c r="P37" s="46" t="s">
        <v>116</v>
      </c>
      <c r="Q37" s="596" t="str">
        <f t="shared" si="12"/>
        <v>-</v>
      </c>
      <c r="R37" s="595" t="s">
        <v>116</v>
      </c>
      <c r="S37" s="46" t="s">
        <v>116</v>
      </c>
      <c r="T37" s="596" t="str">
        <f t="shared" si="8"/>
        <v>-</v>
      </c>
      <c r="U37" s="595" t="s">
        <v>116</v>
      </c>
      <c r="V37" s="46" t="s">
        <v>116</v>
      </c>
      <c r="W37" s="596" t="str">
        <f t="shared" si="9"/>
        <v>-</v>
      </c>
      <c r="X37" s="595" t="s">
        <v>116</v>
      </c>
      <c r="Y37" s="46" t="s">
        <v>116</v>
      </c>
      <c r="Z37" s="596" t="str">
        <f t="shared" si="10"/>
        <v>-</v>
      </c>
      <c r="AA37" s="595" t="s">
        <v>116</v>
      </c>
      <c r="AB37" s="46" t="s">
        <v>116</v>
      </c>
      <c r="AC37" s="596" t="str">
        <f t="shared" si="13"/>
        <v>-</v>
      </c>
      <c r="AD37" s="595" t="s">
        <v>116</v>
      </c>
      <c r="AE37" s="46" t="s">
        <v>116</v>
      </c>
      <c r="AF37" s="596" t="str">
        <f t="shared" si="14"/>
        <v>-</v>
      </c>
      <c r="AG37" s="595" t="s">
        <v>116</v>
      </c>
      <c r="AH37" s="46" t="s">
        <v>116</v>
      </c>
      <c r="AI37" s="596" t="str">
        <f t="shared" si="16"/>
        <v>-</v>
      </c>
      <c r="AJ37" s="595" t="s">
        <v>116</v>
      </c>
      <c r="AK37" s="46" t="s">
        <v>116</v>
      </c>
      <c r="AL37" s="596" t="str">
        <f t="shared" si="17"/>
        <v>-</v>
      </c>
      <c r="AM37" s="595" t="s">
        <v>116</v>
      </c>
      <c r="AN37" s="46" t="s">
        <v>116</v>
      </c>
      <c r="AO37" s="596" t="str">
        <f t="shared" si="18"/>
        <v>-</v>
      </c>
      <c r="AP37" s="614">
        <v>64</v>
      </c>
      <c r="AQ37" s="49">
        <v>43</v>
      </c>
      <c r="AR37" s="631">
        <f t="shared" si="19"/>
        <v>53.5</v>
      </c>
    </row>
    <row r="38" spans="2:44" ht="23.25" customHeight="1">
      <c r="B38" s="571" t="s">
        <v>68</v>
      </c>
      <c r="C38" s="595" t="s">
        <v>116</v>
      </c>
      <c r="D38" s="46" t="s">
        <v>116</v>
      </c>
      <c r="E38" s="596" t="str">
        <f t="shared" si="15"/>
        <v>-</v>
      </c>
      <c r="F38" s="595" t="s">
        <v>116</v>
      </c>
      <c r="G38" s="46" t="s">
        <v>116</v>
      </c>
      <c r="H38" s="596" t="str">
        <f t="shared" si="5"/>
        <v>-</v>
      </c>
      <c r="I38" s="595" t="s">
        <v>116</v>
      </c>
      <c r="J38" s="46" t="s">
        <v>116</v>
      </c>
      <c r="K38" s="596" t="str">
        <f t="shared" si="6"/>
        <v>-</v>
      </c>
      <c r="L38" s="595" t="s">
        <v>116</v>
      </c>
      <c r="M38" s="46" t="s">
        <v>116</v>
      </c>
      <c r="N38" s="596" t="str">
        <f t="shared" si="7"/>
        <v>-</v>
      </c>
      <c r="O38" s="595" t="s">
        <v>116</v>
      </c>
      <c r="P38" s="49" t="s">
        <v>116</v>
      </c>
      <c r="Q38" s="607" t="str">
        <f t="shared" si="12"/>
        <v>-</v>
      </c>
      <c r="R38" s="595" t="s">
        <v>116</v>
      </c>
      <c r="S38" s="49" t="s">
        <v>116</v>
      </c>
      <c r="T38" s="596" t="str">
        <f t="shared" si="8"/>
        <v>-</v>
      </c>
      <c r="U38" s="595">
        <v>15</v>
      </c>
      <c r="V38" s="49">
        <v>14</v>
      </c>
      <c r="W38" s="607">
        <f t="shared" si="9"/>
        <v>14.5</v>
      </c>
      <c r="X38" s="595">
        <v>25</v>
      </c>
      <c r="Y38" s="49">
        <v>22</v>
      </c>
      <c r="Z38" s="607">
        <f t="shared" si="10"/>
        <v>23.5</v>
      </c>
      <c r="AA38" s="595">
        <v>35</v>
      </c>
      <c r="AB38" s="49">
        <v>25</v>
      </c>
      <c r="AC38" s="612">
        <f t="shared" si="13"/>
        <v>30</v>
      </c>
      <c r="AD38" s="614">
        <v>36</v>
      </c>
      <c r="AE38" s="49">
        <v>30</v>
      </c>
      <c r="AF38" s="582">
        <f t="shared" si="14"/>
        <v>33</v>
      </c>
      <c r="AG38" s="619">
        <v>44</v>
      </c>
      <c r="AH38" s="582">
        <v>36</v>
      </c>
      <c r="AI38" s="620">
        <f t="shared" si="16"/>
        <v>40</v>
      </c>
      <c r="AJ38" s="619">
        <v>67</v>
      </c>
      <c r="AK38" s="582">
        <v>45</v>
      </c>
      <c r="AL38" s="620">
        <f t="shared" si="17"/>
        <v>56</v>
      </c>
      <c r="AM38" s="614">
        <v>52</v>
      </c>
      <c r="AN38" s="49">
        <v>42</v>
      </c>
      <c r="AO38" s="620">
        <f t="shared" si="18"/>
        <v>47</v>
      </c>
      <c r="AP38" s="614">
        <v>18</v>
      </c>
      <c r="AQ38" s="49">
        <v>18</v>
      </c>
      <c r="AR38" s="631">
        <f t="shared" si="19"/>
        <v>18</v>
      </c>
    </row>
    <row r="39" spans="2:44" ht="23.25" customHeight="1">
      <c r="B39" s="572" t="s">
        <v>83</v>
      </c>
      <c r="C39" s="595" t="s">
        <v>116</v>
      </c>
      <c r="D39" s="46" t="s">
        <v>116</v>
      </c>
      <c r="E39" s="46" t="s">
        <v>116</v>
      </c>
      <c r="F39" s="595" t="s">
        <v>116</v>
      </c>
      <c r="G39" s="46" t="s">
        <v>116</v>
      </c>
      <c r="H39" s="46" t="s">
        <v>116</v>
      </c>
      <c r="I39" s="595" t="s">
        <v>116</v>
      </c>
      <c r="J39" s="46" t="s">
        <v>116</v>
      </c>
      <c r="K39" s="46" t="s">
        <v>116</v>
      </c>
      <c r="L39" s="595" t="s">
        <v>116</v>
      </c>
      <c r="M39" s="46" t="s">
        <v>116</v>
      </c>
      <c r="N39" s="46" t="s">
        <v>116</v>
      </c>
      <c r="O39" s="595" t="s">
        <v>116</v>
      </c>
      <c r="P39" s="49" t="s">
        <v>116</v>
      </c>
      <c r="Q39" s="607" t="s">
        <v>116</v>
      </c>
      <c r="R39" s="595" t="s">
        <v>116</v>
      </c>
      <c r="S39" s="49" t="s">
        <v>116</v>
      </c>
      <c r="T39" s="596" t="s">
        <v>116</v>
      </c>
      <c r="U39" s="595" t="s">
        <v>116</v>
      </c>
      <c r="V39" s="49" t="s">
        <v>116</v>
      </c>
      <c r="W39" s="607" t="s">
        <v>116</v>
      </c>
      <c r="X39" s="595" t="s">
        <v>116</v>
      </c>
      <c r="Y39" s="49" t="s">
        <v>116</v>
      </c>
      <c r="Z39" s="607" t="s">
        <v>116</v>
      </c>
      <c r="AA39" s="595" t="s">
        <v>116</v>
      </c>
      <c r="AB39" s="49">
        <v>11</v>
      </c>
      <c r="AC39" s="612">
        <f t="shared" si="13"/>
        <v>11</v>
      </c>
      <c r="AD39" s="614">
        <v>11</v>
      </c>
      <c r="AE39" s="49">
        <v>8</v>
      </c>
      <c r="AF39" s="582">
        <f t="shared" si="14"/>
        <v>9.5</v>
      </c>
      <c r="AG39" s="619">
        <v>16</v>
      </c>
      <c r="AH39" s="582">
        <v>13</v>
      </c>
      <c r="AI39" s="620">
        <f t="shared" si="16"/>
        <v>14.5</v>
      </c>
      <c r="AJ39" s="619">
        <v>49</v>
      </c>
      <c r="AK39" s="582">
        <v>41</v>
      </c>
      <c r="AL39" s="620">
        <f t="shared" si="17"/>
        <v>45</v>
      </c>
      <c r="AM39" s="614">
        <v>22</v>
      </c>
      <c r="AN39" s="49">
        <v>22</v>
      </c>
      <c r="AO39" s="620">
        <f t="shared" si="18"/>
        <v>22</v>
      </c>
      <c r="AP39" s="614">
        <v>41</v>
      </c>
      <c r="AQ39" s="49">
        <v>36</v>
      </c>
      <c r="AR39" s="631">
        <f t="shared" si="19"/>
        <v>38.5</v>
      </c>
    </row>
    <row r="40" spans="2:44" ht="23.25" customHeight="1">
      <c r="B40" s="571" t="s">
        <v>626</v>
      </c>
      <c r="C40" s="595">
        <v>31</v>
      </c>
      <c r="D40" s="46" t="s">
        <v>116</v>
      </c>
      <c r="E40" s="596">
        <f t="shared" si="15"/>
        <v>31</v>
      </c>
      <c r="F40" s="595">
        <v>37</v>
      </c>
      <c r="G40" s="46" t="s">
        <v>116</v>
      </c>
      <c r="H40" s="596">
        <f t="shared" si="5"/>
        <v>37</v>
      </c>
      <c r="I40" s="595">
        <v>49</v>
      </c>
      <c r="J40" s="46" t="s">
        <v>116</v>
      </c>
      <c r="K40" s="596">
        <f t="shared" si="6"/>
        <v>49</v>
      </c>
      <c r="L40" s="595">
        <v>56</v>
      </c>
      <c r="M40" s="46" t="s">
        <v>116</v>
      </c>
      <c r="N40" s="596">
        <f t="shared" si="7"/>
        <v>56</v>
      </c>
      <c r="O40" s="595">
        <v>38</v>
      </c>
      <c r="P40" s="49">
        <v>33</v>
      </c>
      <c r="Q40" s="607">
        <f t="shared" si="12"/>
        <v>35.5</v>
      </c>
      <c r="R40" s="595">
        <v>52</v>
      </c>
      <c r="S40" s="49">
        <v>41</v>
      </c>
      <c r="T40" s="596">
        <f t="shared" si="8"/>
        <v>46.5</v>
      </c>
      <c r="U40" s="595">
        <v>51</v>
      </c>
      <c r="V40" s="49">
        <v>36</v>
      </c>
      <c r="W40" s="607">
        <f t="shared" si="9"/>
        <v>43.5</v>
      </c>
      <c r="X40" s="595">
        <v>46</v>
      </c>
      <c r="Y40" s="49">
        <v>31</v>
      </c>
      <c r="Z40" s="607">
        <f t="shared" si="10"/>
        <v>38.5</v>
      </c>
      <c r="AA40" s="595">
        <v>41</v>
      </c>
      <c r="AB40" s="49">
        <v>22</v>
      </c>
      <c r="AC40" s="612">
        <f t="shared" si="13"/>
        <v>31.5</v>
      </c>
      <c r="AD40" s="614">
        <v>34</v>
      </c>
      <c r="AE40" s="49">
        <v>22</v>
      </c>
      <c r="AF40" s="582">
        <f t="shared" si="14"/>
        <v>28</v>
      </c>
      <c r="AG40" s="619">
        <v>33</v>
      </c>
      <c r="AH40" s="582">
        <v>22</v>
      </c>
      <c r="AI40" s="620">
        <f t="shared" si="16"/>
        <v>27.5</v>
      </c>
      <c r="AJ40" s="619">
        <v>21</v>
      </c>
      <c r="AK40" s="582">
        <v>14</v>
      </c>
      <c r="AL40" s="620">
        <f t="shared" si="17"/>
        <v>17.5</v>
      </c>
      <c r="AM40" s="614">
        <v>30</v>
      </c>
      <c r="AN40" s="49">
        <v>23</v>
      </c>
      <c r="AO40" s="620">
        <f t="shared" si="18"/>
        <v>26.5</v>
      </c>
      <c r="AP40" s="614">
        <v>22</v>
      </c>
      <c r="AQ40" s="49">
        <v>20</v>
      </c>
      <c r="AR40" s="631">
        <f t="shared" si="19"/>
        <v>21</v>
      </c>
    </row>
    <row r="41" spans="2:44" ht="23.25" customHeight="1">
      <c r="B41" s="571" t="s">
        <v>29</v>
      </c>
      <c r="C41" s="595" t="s">
        <v>116</v>
      </c>
      <c r="D41" s="46" t="s">
        <v>116</v>
      </c>
      <c r="E41" s="596" t="str">
        <f t="shared" si="15"/>
        <v>-</v>
      </c>
      <c r="F41" s="595">
        <v>15</v>
      </c>
      <c r="G41" s="46" t="s">
        <v>116</v>
      </c>
      <c r="H41" s="596">
        <f t="shared" si="5"/>
        <v>15</v>
      </c>
      <c r="I41" s="595">
        <v>29</v>
      </c>
      <c r="J41" s="46" t="s">
        <v>116</v>
      </c>
      <c r="K41" s="596">
        <f t="shared" si="6"/>
        <v>29</v>
      </c>
      <c r="L41" s="595">
        <v>44</v>
      </c>
      <c r="M41" s="46" t="s">
        <v>116</v>
      </c>
      <c r="N41" s="596">
        <f t="shared" si="7"/>
        <v>44</v>
      </c>
      <c r="O41" s="595">
        <v>46</v>
      </c>
      <c r="P41" s="49">
        <v>43</v>
      </c>
      <c r="Q41" s="607">
        <f t="shared" si="12"/>
        <v>44.5</v>
      </c>
      <c r="R41" s="595">
        <v>47</v>
      </c>
      <c r="S41" s="49">
        <v>36</v>
      </c>
      <c r="T41" s="596">
        <f t="shared" si="8"/>
        <v>41.5</v>
      </c>
      <c r="U41" s="595">
        <v>52</v>
      </c>
      <c r="V41" s="49">
        <v>39</v>
      </c>
      <c r="W41" s="607">
        <f t="shared" si="9"/>
        <v>45.5</v>
      </c>
      <c r="X41" s="595">
        <v>47</v>
      </c>
      <c r="Y41" s="49">
        <v>40</v>
      </c>
      <c r="Z41" s="607">
        <f t="shared" si="10"/>
        <v>43.5</v>
      </c>
      <c r="AA41" s="595">
        <v>46</v>
      </c>
      <c r="AB41" s="49">
        <v>22</v>
      </c>
      <c r="AC41" s="612">
        <f t="shared" si="13"/>
        <v>34</v>
      </c>
      <c r="AD41" s="614">
        <v>38</v>
      </c>
      <c r="AE41" s="49">
        <v>33</v>
      </c>
      <c r="AF41" s="582">
        <f t="shared" si="14"/>
        <v>35.5</v>
      </c>
      <c r="AG41" s="619">
        <v>39</v>
      </c>
      <c r="AH41" s="582">
        <v>31</v>
      </c>
      <c r="AI41" s="620">
        <f t="shared" si="16"/>
        <v>35</v>
      </c>
      <c r="AJ41" s="619">
        <v>34</v>
      </c>
      <c r="AK41" s="582">
        <v>22</v>
      </c>
      <c r="AL41" s="620">
        <f t="shared" si="17"/>
        <v>28</v>
      </c>
      <c r="AM41" s="614">
        <v>51</v>
      </c>
      <c r="AN41" s="49">
        <v>49</v>
      </c>
      <c r="AO41" s="620">
        <f t="shared" si="18"/>
        <v>50</v>
      </c>
      <c r="AP41" s="614">
        <v>31</v>
      </c>
      <c r="AQ41" s="49">
        <v>26</v>
      </c>
      <c r="AR41" s="631">
        <f t="shared" si="19"/>
        <v>28.5</v>
      </c>
    </row>
    <row r="42" spans="2:44" ht="23.25" customHeight="1">
      <c r="B42" s="571" t="s">
        <v>20</v>
      </c>
      <c r="C42" s="595">
        <v>46</v>
      </c>
      <c r="D42" s="46" t="s">
        <v>116</v>
      </c>
      <c r="E42" s="596">
        <f t="shared" si="15"/>
        <v>46</v>
      </c>
      <c r="F42" s="595">
        <v>51</v>
      </c>
      <c r="G42" s="46" t="s">
        <v>116</v>
      </c>
      <c r="H42" s="596">
        <f t="shared" si="5"/>
        <v>51</v>
      </c>
      <c r="I42" s="595">
        <v>48</v>
      </c>
      <c r="J42" s="46" t="s">
        <v>116</v>
      </c>
      <c r="K42" s="596">
        <f t="shared" si="6"/>
        <v>48</v>
      </c>
      <c r="L42" s="595">
        <v>55</v>
      </c>
      <c r="M42" s="46" t="s">
        <v>116</v>
      </c>
      <c r="N42" s="596">
        <f t="shared" si="7"/>
        <v>55</v>
      </c>
      <c r="O42" s="595">
        <v>53</v>
      </c>
      <c r="P42" s="49">
        <v>51</v>
      </c>
      <c r="Q42" s="607">
        <f t="shared" si="12"/>
        <v>52</v>
      </c>
      <c r="R42" s="595">
        <v>58</v>
      </c>
      <c r="S42" s="49">
        <v>54</v>
      </c>
      <c r="T42" s="596">
        <f t="shared" si="8"/>
        <v>56</v>
      </c>
      <c r="U42" s="595">
        <v>53</v>
      </c>
      <c r="V42" s="49">
        <v>51</v>
      </c>
      <c r="W42" s="607">
        <f t="shared" si="9"/>
        <v>52</v>
      </c>
      <c r="X42" s="595">
        <v>52</v>
      </c>
      <c r="Y42" s="49">
        <v>52</v>
      </c>
      <c r="Z42" s="607">
        <f t="shared" si="10"/>
        <v>52</v>
      </c>
      <c r="AA42" s="595">
        <v>41</v>
      </c>
      <c r="AB42" s="49">
        <v>38</v>
      </c>
      <c r="AC42" s="612">
        <f t="shared" si="13"/>
        <v>39.5</v>
      </c>
      <c r="AD42" s="614">
        <v>47</v>
      </c>
      <c r="AE42" s="49">
        <v>45</v>
      </c>
      <c r="AF42" s="582">
        <f t="shared" si="14"/>
        <v>46</v>
      </c>
      <c r="AG42" s="619">
        <v>42</v>
      </c>
      <c r="AH42" s="582">
        <v>38</v>
      </c>
      <c r="AI42" s="620">
        <f t="shared" si="16"/>
        <v>40</v>
      </c>
      <c r="AJ42" s="619">
        <v>30</v>
      </c>
      <c r="AK42" s="582">
        <v>29</v>
      </c>
      <c r="AL42" s="620">
        <f t="shared" si="17"/>
        <v>29.5</v>
      </c>
      <c r="AM42" s="614">
        <v>50</v>
      </c>
      <c r="AN42" s="49">
        <v>43</v>
      </c>
      <c r="AO42" s="620">
        <f t="shared" si="18"/>
        <v>46.5</v>
      </c>
      <c r="AP42" s="614">
        <v>45</v>
      </c>
      <c r="AQ42" s="49">
        <v>33</v>
      </c>
      <c r="AR42" s="631">
        <f t="shared" si="19"/>
        <v>39</v>
      </c>
    </row>
    <row r="43" spans="2:44" ht="23.25" customHeight="1">
      <c r="B43" s="571" t="s">
        <v>40</v>
      </c>
      <c r="C43" s="595" t="s">
        <v>116</v>
      </c>
      <c r="D43" s="46" t="s">
        <v>116</v>
      </c>
      <c r="E43" s="596" t="str">
        <f t="shared" si="15"/>
        <v>-</v>
      </c>
      <c r="F43" s="595" t="s">
        <v>116</v>
      </c>
      <c r="G43" s="46" t="s">
        <v>116</v>
      </c>
      <c r="H43" s="596" t="str">
        <f t="shared" si="5"/>
        <v>-</v>
      </c>
      <c r="I43" s="595" t="s">
        <v>116</v>
      </c>
      <c r="J43" s="46" t="s">
        <v>116</v>
      </c>
      <c r="K43" s="596" t="str">
        <f t="shared" si="6"/>
        <v>-</v>
      </c>
      <c r="L43" s="595">
        <v>20</v>
      </c>
      <c r="M43" s="46" t="s">
        <v>116</v>
      </c>
      <c r="N43" s="596">
        <f t="shared" si="7"/>
        <v>20</v>
      </c>
      <c r="O43" s="595">
        <v>40</v>
      </c>
      <c r="P43" s="49">
        <v>39</v>
      </c>
      <c r="Q43" s="607">
        <f t="shared" si="12"/>
        <v>39.5</v>
      </c>
      <c r="R43" s="595">
        <v>53</v>
      </c>
      <c r="S43" s="49">
        <v>40</v>
      </c>
      <c r="T43" s="596">
        <f t="shared" si="8"/>
        <v>46.5</v>
      </c>
      <c r="U43" s="595">
        <v>58</v>
      </c>
      <c r="V43" s="49">
        <v>39</v>
      </c>
      <c r="W43" s="607">
        <f t="shared" si="9"/>
        <v>48.5</v>
      </c>
      <c r="X43" s="595">
        <v>56</v>
      </c>
      <c r="Y43" s="49">
        <v>42</v>
      </c>
      <c r="Z43" s="607">
        <f t="shared" si="10"/>
        <v>49</v>
      </c>
      <c r="AA43" s="595">
        <v>58</v>
      </c>
      <c r="AB43" s="49">
        <v>39</v>
      </c>
      <c r="AC43" s="612">
        <f t="shared" si="13"/>
        <v>48.5</v>
      </c>
      <c r="AD43" s="614">
        <v>60</v>
      </c>
      <c r="AE43" s="49">
        <v>48</v>
      </c>
      <c r="AF43" s="582">
        <f t="shared" si="14"/>
        <v>54</v>
      </c>
      <c r="AG43" s="619">
        <v>56</v>
      </c>
      <c r="AH43" s="582">
        <v>35</v>
      </c>
      <c r="AI43" s="620">
        <f t="shared" si="16"/>
        <v>45.5</v>
      </c>
      <c r="AJ43" s="619">
        <v>44</v>
      </c>
      <c r="AK43" s="582">
        <v>33</v>
      </c>
      <c r="AL43" s="620">
        <f t="shared" si="17"/>
        <v>38.5</v>
      </c>
      <c r="AM43" s="614">
        <v>61</v>
      </c>
      <c r="AN43" s="49">
        <v>54</v>
      </c>
      <c r="AO43" s="620">
        <f t="shared" si="18"/>
        <v>57.5</v>
      </c>
      <c r="AP43" s="614">
        <v>54</v>
      </c>
      <c r="AQ43" s="49">
        <v>43</v>
      </c>
      <c r="AR43" s="631">
        <f t="shared" si="19"/>
        <v>48.5</v>
      </c>
    </row>
    <row r="44" spans="2:44" ht="23.25" customHeight="1">
      <c r="B44" s="571" t="s">
        <v>61</v>
      </c>
      <c r="C44" s="595" t="s">
        <v>116</v>
      </c>
      <c r="D44" s="46" t="s">
        <v>116</v>
      </c>
      <c r="E44" s="596" t="str">
        <f t="shared" si="15"/>
        <v>-</v>
      </c>
      <c r="F44" s="595" t="s">
        <v>116</v>
      </c>
      <c r="G44" s="46" t="s">
        <v>116</v>
      </c>
      <c r="H44" s="596" t="str">
        <f t="shared" si="5"/>
        <v>-</v>
      </c>
      <c r="I44" s="595" t="s">
        <v>116</v>
      </c>
      <c r="J44" s="46" t="s">
        <v>116</v>
      </c>
      <c r="K44" s="596" t="str">
        <f t="shared" si="6"/>
        <v>-</v>
      </c>
      <c r="L44" s="595" t="s">
        <v>116</v>
      </c>
      <c r="M44" s="46" t="s">
        <v>116</v>
      </c>
      <c r="N44" s="596" t="str">
        <f t="shared" si="7"/>
        <v>-</v>
      </c>
      <c r="O44" s="595" t="s">
        <v>116</v>
      </c>
      <c r="P44" s="49" t="s">
        <v>116</v>
      </c>
      <c r="Q44" s="607" t="str">
        <f t="shared" si="12"/>
        <v>-</v>
      </c>
      <c r="R44" s="595">
        <v>20</v>
      </c>
      <c r="S44" s="49">
        <v>20</v>
      </c>
      <c r="T44" s="596">
        <f t="shared" si="8"/>
        <v>20</v>
      </c>
      <c r="U44" s="595">
        <v>35</v>
      </c>
      <c r="V44" s="49">
        <v>28</v>
      </c>
      <c r="W44" s="607">
        <f t="shared" si="9"/>
        <v>31.5</v>
      </c>
      <c r="X44" s="595">
        <v>40</v>
      </c>
      <c r="Y44" s="49">
        <v>23</v>
      </c>
      <c r="Z44" s="607">
        <f t="shared" si="10"/>
        <v>31.5</v>
      </c>
      <c r="AA44" s="595">
        <v>32</v>
      </c>
      <c r="AB44" s="49">
        <v>21</v>
      </c>
      <c r="AC44" s="612">
        <f t="shared" si="13"/>
        <v>26.5</v>
      </c>
      <c r="AD44" s="614">
        <v>30</v>
      </c>
      <c r="AE44" s="49">
        <v>21</v>
      </c>
      <c r="AF44" s="582">
        <f t="shared" si="14"/>
        <v>25.5</v>
      </c>
      <c r="AG44" s="619">
        <v>34</v>
      </c>
      <c r="AH44" s="582">
        <v>17</v>
      </c>
      <c r="AI44" s="620">
        <f t="shared" si="16"/>
        <v>25.5</v>
      </c>
      <c r="AJ44" s="619">
        <v>48</v>
      </c>
      <c r="AK44" s="582">
        <v>39</v>
      </c>
      <c r="AL44" s="620">
        <f t="shared" si="17"/>
        <v>43.5</v>
      </c>
      <c r="AM44" s="614">
        <v>36</v>
      </c>
      <c r="AN44" s="49">
        <v>27</v>
      </c>
      <c r="AO44" s="620">
        <f t="shared" si="18"/>
        <v>31.5</v>
      </c>
      <c r="AP44" s="614">
        <v>46</v>
      </c>
      <c r="AQ44" s="49">
        <v>40</v>
      </c>
      <c r="AR44" s="631">
        <f t="shared" si="19"/>
        <v>43</v>
      </c>
    </row>
    <row r="45" spans="2:44" ht="23.25" customHeight="1">
      <c r="B45" s="571" t="s">
        <v>65</v>
      </c>
      <c r="C45" s="595" t="s">
        <v>116</v>
      </c>
      <c r="D45" s="46" t="s">
        <v>116</v>
      </c>
      <c r="E45" s="596" t="str">
        <f t="shared" si="15"/>
        <v>-</v>
      </c>
      <c r="F45" s="595" t="s">
        <v>116</v>
      </c>
      <c r="G45" s="46" t="s">
        <v>116</v>
      </c>
      <c r="H45" s="596" t="str">
        <f t="shared" si="5"/>
        <v>-</v>
      </c>
      <c r="I45" s="595" t="s">
        <v>116</v>
      </c>
      <c r="J45" s="46" t="s">
        <v>116</v>
      </c>
      <c r="K45" s="596" t="str">
        <f t="shared" si="6"/>
        <v>-</v>
      </c>
      <c r="L45" s="595" t="s">
        <v>116</v>
      </c>
      <c r="M45" s="46" t="s">
        <v>116</v>
      </c>
      <c r="N45" s="596" t="str">
        <f t="shared" si="7"/>
        <v>-</v>
      </c>
      <c r="O45" s="595" t="s">
        <v>116</v>
      </c>
      <c r="P45" s="49" t="s">
        <v>116</v>
      </c>
      <c r="Q45" s="607" t="str">
        <f t="shared" si="12"/>
        <v>-</v>
      </c>
      <c r="R45" s="595">
        <v>15</v>
      </c>
      <c r="S45" s="49">
        <v>15</v>
      </c>
      <c r="T45" s="596">
        <f t="shared" si="8"/>
        <v>15</v>
      </c>
      <c r="U45" s="595">
        <v>35</v>
      </c>
      <c r="V45" s="49">
        <v>34</v>
      </c>
      <c r="W45" s="607">
        <f t="shared" si="9"/>
        <v>34.5</v>
      </c>
      <c r="X45" s="595">
        <v>52</v>
      </c>
      <c r="Y45" s="49">
        <v>35</v>
      </c>
      <c r="Z45" s="607">
        <f t="shared" si="10"/>
        <v>43.5</v>
      </c>
      <c r="AA45" s="595">
        <v>46</v>
      </c>
      <c r="AB45" s="49">
        <v>35</v>
      </c>
      <c r="AC45" s="612">
        <f t="shared" si="13"/>
        <v>40.5</v>
      </c>
      <c r="AD45" s="614">
        <v>46</v>
      </c>
      <c r="AE45" s="49">
        <v>29</v>
      </c>
      <c r="AF45" s="582">
        <f t="shared" si="14"/>
        <v>37.5</v>
      </c>
      <c r="AG45" s="619">
        <v>33</v>
      </c>
      <c r="AH45" s="582">
        <v>25</v>
      </c>
      <c r="AI45" s="620">
        <f t="shared" si="16"/>
        <v>29</v>
      </c>
      <c r="AJ45" s="619">
        <v>62</v>
      </c>
      <c r="AK45" s="582">
        <v>45</v>
      </c>
      <c r="AL45" s="620">
        <f t="shared" si="17"/>
        <v>53.5</v>
      </c>
      <c r="AM45" s="614">
        <v>29</v>
      </c>
      <c r="AN45" s="49">
        <v>20</v>
      </c>
      <c r="AO45" s="620">
        <f t="shared" si="18"/>
        <v>24.5</v>
      </c>
      <c r="AP45" s="614">
        <v>58</v>
      </c>
      <c r="AQ45" s="49">
        <v>41</v>
      </c>
      <c r="AR45" s="631">
        <f t="shared" si="19"/>
        <v>49.5</v>
      </c>
    </row>
    <row r="46" spans="2:44" ht="23.25" customHeight="1">
      <c r="B46" s="571" t="s">
        <v>75</v>
      </c>
      <c r="C46" s="595" t="s">
        <v>116</v>
      </c>
      <c r="D46" s="46" t="s">
        <v>116</v>
      </c>
      <c r="E46" s="596" t="str">
        <f t="shared" si="15"/>
        <v>-</v>
      </c>
      <c r="F46" s="595" t="s">
        <v>116</v>
      </c>
      <c r="G46" s="46" t="s">
        <v>116</v>
      </c>
      <c r="H46" s="596" t="str">
        <f t="shared" si="5"/>
        <v>-</v>
      </c>
      <c r="I46" s="595" t="s">
        <v>116</v>
      </c>
      <c r="J46" s="46" t="s">
        <v>116</v>
      </c>
      <c r="K46" s="596" t="str">
        <f t="shared" si="6"/>
        <v>-</v>
      </c>
      <c r="L46" s="595" t="s">
        <v>116</v>
      </c>
      <c r="M46" s="46" t="s">
        <v>116</v>
      </c>
      <c r="N46" s="596" t="str">
        <f t="shared" si="7"/>
        <v>-</v>
      </c>
      <c r="O46" s="595" t="s">
        <v>116</v>
      </c>
      <c r="P46" s="49" t="s">
        <v>116</v>
      </c>
      <c r="Q46" s="607" t="str">
        <f t="shared" si="12"/>
        <v>-</v>
      </c>
      <c r="R46" s="595" t="s">
        <v>116</v>
      </c>
      <c r="S46" s="49" t="s">
        <v>116</v>
      </c>
      <c r="T46" s="596" t="str">
        <f t="shared" si="8"/>
        <v>-</v>
      </c>
      <c r="U46" s="595" t="s">
        <v>116</v>
      </c>
      <c r="V46" s="49" t="s">
        <v>116</v>
      </c>
      <c r="W46" s="607" t="str">
        <f t="shared" si="9"/>
        <v>-</v>
      </c>
      <c r="X46" s="595">
        <v>11</v>
      </c>
      <c r="Y46" s="49">
        <v>11</v>
      </c>
      <c r="Z46" s="607">
        <f t="shared" si="10"/>
        <v>11</v>
      </c>
      <c r="AA46" s="595">
        <v>25</v>
      </c>
      <c r="AB46" s="49">
        <v>25</v>
      </c>
      <c r="AC46" s="612">
        <f t="shared" si="13"/>
        <v>25</v>
      </c>
      <c r="AD46" s="614">
        <v>39</v>
      </c>
      <c r="AE46" s="49">
        <v>33</v>
      </c>
      <c r="AF46" s="582">
        <f t="shared" si="14"/>
        <v>36</v>
      </c>
      <c r="AG46" s="619">
        <v>35</v>
      </c>
      <c r="AH46" s="582">
        <v>21</v>
      </c>
      <c r="AI46" s="620">
        <f t="shared" si="16"/>
        <v>28</v>
      </c>
      <c r="AJ46" s="619">
        <v>31</v>
      </c>
      <c r="AK46" s="582">
        <v>24</v>
      </c>
      <c r="AL46" s="620">
        <f t="shared" si="17"/>
        <v>27.5</v>
      </c>
      <c r="AM46" s="614">
        <v>35</v>
      </c>
      <c r="AN46" s="49">
        <v>28</v>
      </c>
      <c r="AO46" s="620">
        <f t="shared" si="18"/>
        <v>31.5</v>
      </c>
      <c r="AP46" s="614">
        <v>28</v>
      </c>
      <c r="AQ46" s="49">
        <v>14</v>
      </c>
      <c r="AR46" s="631">
        <f t="shared" si="19"/>
        <v>21</v>
      </c>
    </row>
    <row r="47" spans="2:44" ht="23.25" customHeight="1">
      <c r="B47" s="571" t="s">
        <v>43</v>
      </c>
      <c r="C47" s="595" t="s">
        <v>116</v>
      </c>
      <c r="D47" s="46" t="s">
        <v>116</v>
      </c>
      <c r="E47" s="596" t="str">
        <f t="shared" si="15"/>
        <v>-</v>
      </c>
      <c r="F47" s="595" t="s">
        <v>116</v>
      </c>
      <c r="G47" s="46" t="s">
        <v>116</v>
      </c>
      <c r="H47" s="596" t="str">
        <f t="shared" ref="H47:H52" si="22">IF(ISERROR(AVERAGE(F47:G47)),"-",(AVERAGE(F47:G47)))</f>
        <v>-</v>
      </c>
      <c r="I47" s="595" t="s">
        <v>116</v>
      </c>
      <c r="J47" s="46" t="s">
        <v>116</v>
      </c>
      <c r="K47" s="596" t="str">
        <f t="shared" si="6"/>
        <v>-</v>
      </c>
      <c r="L47" s="595">
        <v>14</v>
      </c>
      <c r="M47" s="46" t="s">
        <v>116</v>
      </c>
      <c r="N47" s="596">
        <f t="shared" si="7"/>
        <v>14</v>
      </c>
      <c r="O47" s="595">
        <v>30</v>
      </c>
      <c r="P47" s="49">
        <v>29</v>
      </c>
      <c r="Q47" s="607">
        <f t="shared" si="12"/>
        <v>29.5</v>
      </c>
      <c r="R47" s="595">
        <v>47</v>
      </c>
      <c r="S47" s="49">
        <v>36</v>
      </c>
      <c r="T47" s="596">
        <f t="shared" si="8"/>
        <v>41.5</v>
      </c>
      <c r="U47" s="595">
        <v>54</v>
      </c>
      <c r="V47" s="49">
        <v>41</v>
      </c>
      <c r="W47" s="607">
        <f t="shared" ref="W47:W52" si="23">IF(ISERROR(AVERAGE(U47:V47)),"-",(AVERAGE(U47:V47)))</f>
        <v>47.5</v>
      </c>
      <c r="X47" s="595">
        <v>55</v>
      </c>
      <c r="Y47" s="49">
        <v>39</v>
      </c>
      <c r="Z47" s="607">
        <f t="shared" si="10"/>
        <v>47</v>
      </c>
      <c r="AA47" s="595">
        <v>48</v>
      </c>
      <c r="AB47" s="49">
        <v>35</v>
      </c>
      <c r="AC47" s="612">
        <f t="shared" si="13"/>
        <v>41.5</v>
      </c>
      <c r="AD47" s="614">
        <v>44</v>
      </c>
      <c r="AE47" s="49">
        <v>31</v>
      </c>
      <c r="AF47" s="582">
        <f t="shared" si="14"/>
        <v>37.5</v>
      </c>
      <c r="AG47" s="619">
        <v>49</v>
      </c>
      <c r="AH47" s="582">
        <v>37</v>
      </c>
      <c r="AI47" s="620">
        <f t="shared" si="16"/>
        <v>43</v>
      </c>
      <c r="AJ47" s="619">
        <v>27</v>
      </c>
      <c r="AK47" s="582">
        <v>27</v>
      </c>
      <c r="AL47" s="620">
        <f t="shared" si="17"/>
        <v>27</v>
      </c>
      <c r="AM47" s="614">
        <v>54</v>
      </c>
      <c r="AN47" s="49">
        <v>40</v>
      </c>
      <c r="AO47" s="620">
        <f t="shared" si="18"/>
        <v>47</v>
      </c>
      <c r="AP47" s="614">
        <v>47</v>
      </c>
      <c r="AQ47" s="49">
        <v>36</v>
      </c>
      <c r="AR47" s="631">
        <f t="shared" si="19"/>
        <v>41.5</v>
      </c>
    </row>
    <row r="48" spans="2:44" ht="23.25" customHeight="1">
      <c r="B48" s="601" t="s">
        <v>93</v>
      </c>
      <c r="C48" s="595" t="s">
        <v>116</v>
      </c>
      <c r="D48" s="46" t="s">
        <v>116</v>
      </c>
      <c r="E48" s="596" t="str">
        <f t="shared" si="15"/>
        <v>-</v>
      </c>
      <c r="F48" s="595" t="s">
        <v>116</v>
      </c>
      <c r="G48" s="46" t="s">
        <v>116</v>
      </c>
      <c r="H48" s="596" t="str">
        <f t="shared" si="22"/>
        <v>-</v>
      </c>
      <c r="I48" s="595" t="s">
        <v>116</v>
      </c>
      <c r="J48" s="46" t="s">
        <v>116</v>
      </c>
      <c r="K48" s="596" t="str">
        <f t="shared" si="6"/>
        <v>-</v>
      </c>
      <c r="L48" s="595" t="s">
        <v>116</v>
      </c>
      <c r="M48" s="46" t="s">
        <v>116</v>
      </c>
      <c r="N48" s="596" t="str">
        <f t="shared" si="7"/>
        <v>-</v>
      </c>
      <c r="O48" s="595" t="s">
        <v>116</v>
      </c>
      <c r="P48" s="46" t="s">
        <v>116</v>
      </c>
      <c r="Q48" s="596" t="str">
        <f t="shared" si="12"/>
        <v>-</v>
      </c>
      <c r="R48" s="595" t="s">
        <v>116</v>
      </c>
      <c r="S48" s="46" t="s">
        <v>116</v>
      </c>
      <c r="T48" s="596" t="str">
        <f t="shared" si="8"/>
        <v>-</v>
      </c>
      <c r="U48" s="595" t="s">
        <v>116</v>
      </c>
      <c r="V48" s="46" t="s">
        <v>116</v>
      </c>
      <c r="W48" s="596" t="str">
        <f t="shared" si="23"/>
        <v>-</v>
      </c>
      <c r="X48" s="595" t="s">
        <v>116</v>
      </c>
      <c r="Y48" s="46" t="s">
        <v>116</v>
      </c>
      <c r="Z48" s="596" t="str">
        <f t="shared" si="10"/>
        <v>-</v>
      </c>
      <c r="AA48" s="595" t="s">
        <v>116</v>
      </c>
      <c r="AB48" s="46" t="s">
        <v>116</v>
      </c>
      <c r="AC48" s="596" t="str">
        <f t="shared" si="13"/>
        <v>-</v>
      </c>
      <c r="AD48" s="595" t="s">
        <v>116</v>
      </c>
      <c r="AE48" s="46" t="s">
        <v>116</v>
      </c>
      <c r="AF48" s="612" t="str">
        <f t="shared" si="14"/>
        <v>-</v>
      </c>
      <c r="AG48" s="619">
        <v>11</v>
      </c>
      <c r="AH48" s="582">
        <v>11</v>
      </c>
      <c r="AI48" s="620">
        <f t="shared" si="16"/>
        <v>11</v>
      </c>
      <c r="AJ48" s="619">
        <v>28</v>
      </c>
      <c r="AK48" s="582">
        <v>20</v>
      </c>
      <c r="AL48" s="620">
        <f t="shared" si="17"/>
        <v>24</v>
      </c>
      <c r="AM48" s="614">
        <v>35</v>
      </c>
      <c r="AN48" s="49">
        <v>32</v>
      </c>
      <c r="AO48" s="620">
        <f t="shared" si="18"/>
        <v>33.5</v>
      </c>
      <c r="AP48" s="614">
        <v>28</v>
      </c>
      <c r="AQ48" s="49">
        <v>19</v>
      </c>
      <c r="AR48" s="631">
        <f t="shared" si="19"/>
        <v>23.5</v>
      </c>
    </row>
    <row r="49" spans="2:44" ht="23.25" customHeight="1">
      <c r="B49" s="601" t="s">
        <v>89</v>
      </c>
      <c r="C49" s="595" t="s">
        <v>116</v>
      </c>
      <c r="D49" s="46" t="s">
        <v>116</v>
      </c>
      <c r="E49" s="596" t="str">
        <f t="shared" si="15"/>
        <v>-</v>
      </c>
      <c r="F49" s="595" t="s">
        <v>116</v>
      </c>
      <c r="G49" s="46" t="s">
        <v>116</v>
      </c>
      <c r="H49" s="596" t="str">
        <f t="shared" si="22"/>
        <v>-</v>
      </c>
      <c r="I49" s="595" t="s">
        <v>116</v>
      </c>
      <c r="J49" s="46" t="s">
        <v>116</v>
      </c>
      <c r="K49" s="596" t="str">
        <f t="shared" si="6"/>
        <v>-</v>
      </c>
      <c r="L49" s="595" t="s">
        <v>116</v>
      </c>
      <c r="M49" s="46" t="s">
        <v>116</v>
      </c>
      <c r="N49" s="596" t="str">
        <f t="shared" si="7"/>
        <v>-</v>
      </c>
      <c r="O49" s="595" t="s">
        <v>116</v>
      </c>
      <c r="P49" s="46" t="s">
        <v>116</v>
      </c>
      <c r="Q49" s="596" t="str">
        <f t="shared" si="12"/>
        <v>-</v>
      </c>
      <c r="R49" s="595" t="s">
        <v>116</v>
      </c>
      <c r="S49" s="46" t="s">
        <v>116</v>
      </c>
      <c r="T49" s="596" t="str">
        <f t="shared" si="8"/>
        <v>-</v>
      </c>
      <c r="U49" s="595" t="s">
        <v>116</v>
      </c>
      <c r="V49" s="46" t="s">
        <v>116</v>
      </c>
      <c r="W49" s="596" t="str">
        <f t="shared" si="23"/>
        <v>-</v>
      </c>
      <c r="X49" s="595" t="s">
        <v>116</v>
      </c>
      <c r="Y49" s="46" t="s">
        <v>116</v>
      </c>
      <c r="Z49" s="596" t="str">
        <f t="shared" si="10"/>
        <v>-</v>
      </c>
      <c r="AA49" s="595" t="s">
        <v>116</v>
      </c>
      <c r="AB49" s="46" t="s">
        <v>116</v>
      </c>
      <c r="AC49" s="596" t="str">
        <f t="shared" si="13"/>
        <v>-</v>
      </c>
      <c r="AD49" s="595" t="s">
        <v>116</v>
      </c>
      <c r="AE49" s="46" t="s">
        <v>116</v>
      </c>
      <c r="AF49" s="612" t="str">
        <f t="shared" si="14"/>
        <v>-</v>
      </c>
      <c r="AG49" s="619">
        <v>15</v>
      </c>
      <c r="AH49" s="582">
        <v>15</v>
      </c>
      <c r="AI49" s="620">
        <f t="shared" si="16"/>
        <v>15</v>
      </c>
      <c r="AJ49" s="619">
        <v>33</v>
      </c>
      <c r="AK49" s="582">
        <v>23</v>
      </c>
      <c r="AL49" s="620">
        <f t="shared" si="17"/>
        <v>28</v>
      </c>
      <c r="AM49" s="614">
        <v>44</v>
      </c>
      <c r="AN49" s="49">
        <v>34</v>
      </c>
      <c r="AO49" s="620">
        <f t="shared" si="18"/>
        <v>39</v>
      </c>
      <c r="AP49" s="614">
        <v>37</v>
      </c>
      <c r="AQ49" s="49">
        <v>31</v>
      </c>
      <c r="AR49" s="631">
        <f t="shared" si="19"/>
        <v>34</v>
      </c>
    </row>
    <row r="50" spans="2:44" ht="23.25" customHeight="1">
      <c r="B50" s="602" t="s">
        <v>86</v>
      </c>
      <c r="C50" s="595" t="s">
        <v>116</v>
      </c>
      <c r="D50" s="46" t="s">
        <v>116</v>
      </c>
      <c r="E50" s="596" t="str">
        <f t="shared" si="15"/>
        <v>-</v>
      </c>
      <c r="F50" s="598" t="s">
        <v>116</v>
      </c>
      <c r="G50" s="573" t="s">
        <v>116</v>
      </c>
      <c r="H50" s="599" t="str">
        <f t="shared" si="22"/>
        <v>-</v>
      </c>
      <c r="I50" s="598" t="s">
        <v>116</v>
      </c>
      <c r="J50" s="573" t="s">
        <v>116</v>
      </c>
      <c r="K50" s="599" t="str">
        <f t="shared" si="6"/>
        <v>-</v>
      </c>
      <c r="L50" s="598" t="s">
        <v>116</v>
      </c>
      <c r="M50" s="573" t="s">
        <v>116</v>
      </c>
      <c r="N50" s="599" t="str">
        <f t="shared" si="7"/>
        <v>-</v>
      </c>
      <c r="O50" s="598" t="s">
        <v>116</v>
      </c>
      <c r="P50" s="573" t="s">
        <v>116</v>
      </c>
      <c r="Q50" s="599" t="str">
        <f t="shared" si="12"/>
        <v>-</v>
      </c>
      <c r="R50" s="598" t="s">
        <v>116</v>
      </c>
      <c r="S50" s="573" t="s">
        <v>116</v>
      </c>
      <c r="T50" s="599" t="str">
        <f t="shared" si="8"/>
        <v>-</v>
      </c>
      <c r="U50" s="598" t="s">
        <v>116</v>
      </c>
      <c r="V50" s="573" t="s">
        <v>116</v>
      </c>
      <c r="W50" s="599" t="str">
        <f t="shared" si="23"/>
        <v>-</v>
      </c>
      <c r="X50" s="598" t="s">
        <v>116</v>
      </c>
      <c r="Y50" s="573" t="s">
        <v>116</v>
      </c>
      <c r="Z50" s="599" t="str">
        <f t="shared" si="10"/>
        <v>-</v>
      </c>
      <c r="AA50" s="598" t="s">
        <v>116</v>
      </c>
      <c r="AB50" s="573" t="s">
        <v>116</v>
      </c>
      <c r="AC50" s="599" t="str">
        <f t="shared" si="13"/>
        <v>-</v>
      </c>
      <c r="AD50" s="598" t="s">
        <v>116</v>
      </c>
      <c r="AE50" s="573" t="s">
        <v>116</v>
      </c>
      <c r="AF50" s="615" t="str">
        <f t="shared" si="14"/>
        <v>-</v>
      </c>
      <c r="AG50" s="623">
        <v>13</v>
      </c>
      <c r="AH50" s="583">
        <v>13</v>
      </c>
      <c r="AI50" s="620">
        <f t="shared" si="16"/>
        <v>13</v>
      </c>
      <c r="AJ50" s="623">
        <v>51</v>
      </c>
      <c r="AK50" s="583">
        <v>40</v>
      </c>
      <c r="AL50" s="620">
        <f t="shared" si="17"/>
        <v>45.5</v>
      </c>
      <c r="AM50" s="624">
        <v>43</v>
      </c>
      <c r="AN50" s="526">
        <v>34</v>
      </c>
      <c r="AO50" s="620">
        <f t="shared" si="18"/>
        <v>38.5</v>
      </c>
      <c r="AP50" s="624">
        <v>46</v>
      </c>
      <c r="AQ50" s="526">
        <v>32</v>
      </c>
      <c r="AR50" s="631">
        <f t="shared" si="19"/>
        <v>39</v>
      </c>
    </row>
    <row r="51" spans="2:44" ht="23.25" customHeight="1">
      <c r="B51" s="546" t="s">
        <v>182</v>
      </c>
      <c r="C51" s="592">
        <f>SUM(C28:C50)</f>
        <v>117</v>
      </c>
      <c r="D51" s="548">
        <f>SUM(D28:D50)</f>
        <v>0</v>
      </c>
      <c r="E51" s="600">
        <f t="shared" si="15"/>
        <v>58.5</v>
      </c>
      <c r="F51" s="592">
        <f>SUM(F28:F50)</f>
        <v>150</v>
      </c>
      <c r="G51" s="548">
        <f>SUM(G28:G50)</f>
        <v>0</v>
      </c>
      <c r="H51" s="600">
        <f t="shared" si="22"/>
        <v>75</v>
      </c>
      <c r="I51" s="592">
        <f>SUM(I28:I50)</f>
        <v>197</v>
      </c>
      <c r="J51" s="548">
        <f>SUM(J28:J50)</f>
        <v>0</v>
      </c>
      <c r="K51" s="600">
        <f t="shared" si="6"/>
        <v>98.5</v>
      </c>
      <c r="L51" s="592">
        <f>SUM(L28:L50)</f>
        <v>295</v>
      </c>
      <c r="M51" s="548">
        <f>SUM(M28:M50)</f>
        <v>0</v>
      </c>
      <c r="N51" s="600">
        <f t="shared" si="7"/>
        <v>147.5</v>
      </c>
      <c r="O51" s="592">
        <f>SUM(O28:O50)</f>
        <v>354</v>
      </c>
      <c r="P51" s="548">
        <f>SUM(P28:P50)</f>
        <v>324</v>
      </c>
      <c r="Q51" s="593">
        <f t="shared" si="12"/>
        <v>339</v>
      </c>
      <c r="R51" s="592">
        <f>SUM(R28:R50)</f>
        <v>550</v>
      </c>
      <c r="S51" s="548">
        <f>SUM(S28:S50)</f>
        <v>445</v>
      </c>
      <c r="T51" s="600">
        <f t="shared" si="8"/>
        <v>497.5</v>
      </c>
      <c r="U51" s="592">
        <f>SUM(U28:U50)</f>
        <v>636</v>
      </c>
      <c r="V51" s="548">
        <f>SUM(V28:V50)</f>
        <v>505</v>
      </c>
      <c r="W51" s="593">
        <f t="shared" si="23"/>
        <v>570.5</v>
      </c>
      <c r="X51" s="592">
        <f>SUM(X28:X50)</f>
        <v>734</v>
      </c>
      <c r="Y51" s="548">
        <f>SUM(Y28:Y50)</f>
        <v>548</v>
      </c>
      <c r="Z51" s="593">
        <f t="shared" si="10"/>
        <v>641</v>
      </c>
      <c r="AA51" s="592">
        <f>SUM(AA28:AA50)</f>
        <v>700</v>
      </c>
      <c r="AB51" s="548">
        <f>SUM(AB28:AB50)</f>
        <v>531</v>
      </c>
      <c r="AC51" s="610">
        <f t="shared" si="13"/>
        <v>615.5</v>
      </c>
      <c r="AD51" s="592">
        <f>SUM(AD28:AD50)</f>
        <v>749</v>
      </c>
      <c r="AE51" s="548">
        <f>SUM(AE28:AE50)</f>
        <v>588</v>
      </c>
      <c r="AF51" s="548">
        <f t="shared" si="14"/>
        <v>668.5</v>
      </c>
      <c r="AG51" s="592">
        <f>SUM(AG28:AG50)</f>
        <v>794</v>
      </c>
      <c r="AH51" s="548">
        <f>SUM(AH28:AH50)</f>
        <v>622</v>
      </c>
      <c r="AI51" s="617">
        <f t="shared" si="16"/>
        <v>708</v>
      </c>
      <c r="AJ51" s="592">
        <f>SUM(AJ28:AJ50)</f>
        <v>867</v>
      </c>
      <c r="AK51" s="548">
        <f>SUM(AK28:AK50)</f>
        <v>676</v>
      </c>
      <c r="AL51" s="617">
        <f t="shared" si="17"/>
        <v>771.5</v>
      </c>
      <c r="AM51" s="592">
        <f>SUM(AM28:AM50)</f>
        <v>901</v>
      </c>
      <c r="AN51" s="548">
        <f>SUM(AN28:AN50)</f>
        <v>728</v>
      </c>
      <c r="AO51" s="618">
        <f t="shared" si="18"/>
        <v>814.5</v>
      </c>
      <c r="AP51" s="592">
        <f>SUM(AP28:AP50)</f>
        <v>875</v>
      </c>
      <c r="AQ51" s="548">
        <f>SUM(AQ28:AQ50)</f>
        <v>682</v>
      </c>
      <c r="AR51" s="618">
        <f t="shared" si="19"/>
        <v>778.5</v>
      </c>
    </row>
    <row r="52" spans="2:44" ht="23.25" customHeight="1">
      <c r="B52" s="147" t="s">
        <v>183</v>
      </c>
      <c r="C52" s="603">
        <f>C26+C51</f>
        <v>141</v>
      </c>
      <c r="D52" s="604">
        <f>D26+D51</f>
        <v>0</v>
      </c>
      <c r="E52" s="605">
        <f t="shared" si="15"/>
        <v>70.5</v>
      </c>
      <c r="F52" s="603">
        <f>F26+F51</f>
        <v>180</v>
      </c>
      <c r="G52" s="604">
        <f>G26+G51</f>
        <v>0</v>
      </c>
      <c r="H52" s="605">
        <f t="shared" si="22"/>
        <v>90</v>
      </c>
      <c r="I52" s="603">
        <f>I26+I51</f>
        <v>232</v>
      </c>
      <c r="J52" s="604">
        <f>J26+J51</f>
        <v>0</v>
      </c>
      <c r="K52" s="605">
        <f t="shared" si="6"/>
        <v>116</v>
      </c>
      <c r="L52" s="603">
        <f>L26+L51</f>
        <v>339</v>
      </c>
      <c r="M52" s="604">
        <f>M26+M51</f>
        <v>0</v>
      </c>
      <c r="N52" s="605">
        <f t="shared" si="7"/>
        <v>169.5</v>
      </c>
      <c r="O52" s="603">
        <f>O26+O51</f>
        <v>425</v>
      </c>
      <c r="P52" s="604">
        <f>P26+P51</f>
        <v>384</v>
      </c>
      <c r="Q52" s="608">
        <f t="shared" si="12"/>
        <v>404.5</v>
      </c>
      <c r="R52" s="603">
        <f>R26+R51</f>
        <v>644</v>
      </c>
      <c r="S52" s="604">
        <f>S26+S51</f>
        <v>530</v>
      </c>
      <c r="T52" s="605">
        <f t="shared" si="8"/>
        <v>587</v>
      </c>
      <c r="U52" s="603">
        <f>U26+U51</f>
        <v>753</v>
      </c>
      <c r="V52" s="604">
        <f>V26+V51</f>
        <v>609</v>
      </c>
      <c r="W52" s="608">
        <f t="shared" si="23"/>
        <v>681</v>
      </c>
      <c r="X52" s="603">
        <f>X26+X51</f>
        <v>878</v>
      </c>
      <c r="Y52" s="604">
        <f>Y26+Y51</f>
        <v>692</v>
      </c>
      <c r="Z52" s="608">
        <f t="shared" si="10"/>
        <v>785</v>
      </c>
      <c r="AA52" s="603">
        <f>AA26+AA51</f>
        <v>884</v>
      </c>
      <c r="AB52" s="604">
        <f>AB26+AB51</f>
        <v>706</v>
      </c>
      <c r="AC52" s="616">
        <f t="shared" si="13"/>
        <v>795</v>
      </c>
      <c r="AD52" s="603">
        <f>AD26+AD51</f>
        <v>991</v>
      </c>
      <c r="AE52" s="604">
        <f>AE26+AE51</f>
        <v>816</v>
      </c>
      <c r="AF52" s="604">
        <f t="shared" si="14"/>
        <v>903.5</v>
      </c>
      <c r="AG52" s="625">
        <f>AG26+AG51</f>
        <v>1073</v>
      </c>
      <c r="AH52" s="604">
        <f>AH26+AH51</f>
        <v>885</v>
      </c>
      <c r="AI52" s="626">
        <f t="shared" si="16"/>
        <v>979</v>
      </c>
      <c r="AJ52" s="625">
        <f>AJ26+AJ51</f>
        <v>1180</v>
      </c>
      <c r="AK52" s="604">
        <f>AK26+AK51</f>
        <v>956</v>
      </c>
      <c r="AL52" s="627">
        <f t="shared" si="17"/>
        <v>1068</v>
      </c>
      <c r="AM52" s="625">
        <f>AM26+AM51</f>
        <v>1240</v>
      </c>
      <c r="AN52" s="628">
        <f>AN26+AN51</f>
        <v>1036</v>
      </c>
      <c r="AO52" s="633">
        <f t="shared" si="18"/>
        <v>1138</v>
      </c>
      <c r="AP52" s="625">
        <f>AP26+AP51</f>
        <v>1231</v>
      </c>
      <c r="AQ52" s="628">
        <f>AQ26+AQ51</f>
        <v>997</v>
      </c>
      <c r="AR52" s="633">
        <f t="shared" si="19"/>
        <v>1114</v>
      </c>
    </row>
    <row r="53" spans="2:44" ht="23.25" customHeight="1">
      <c r="B53" s="32" t="s">
        <v>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427"/>
      <c r="AH53" s="171"/>
      <c r="AI53" s="171"/>
      <c r="AJ53" s="171"/>
      <c r="AK53" s="171"/>
      <c r="AL53" s="171"/>
      <c r="AM53" s="27"/>
    </row>
    <row r="54" spans="2:44" ht="23.25" customHeight="1">
      <c r="B54" s="18" t="s">
        <v>255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427"/>
      <c r="AH54" s="171"/>
      <c r="AI54" s="171"/>
      <c r="AJ54" s="171"/>
      <c r="AK54" s="171"/>
      <c r="AL54" s="171"/>
      <c r="AM54" s="27"/>
    </row>
    <row r="55" spans="2:44" ht="23.25" customHeight="1">
      <c r="B55" s="285" t="s">
        <v>208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427"/>
      <c r="AH55" s="171"/>
      <c r="AI55" s="171"/>
      <c r="AJ55" s="171"/>
      <c r="AK55" s="171"/>
      <c r="AL55" s="171"/>
      <c r="AM55" s="27"/>
    </row>
    <row r="56" spans="2:44" ht="23.25" customHeight="1">
      <c r="B56" s="18" t="s">
        <v>209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427"/>
      <c r="AH56" s="171"/>
      <c r="AI56" s="171"/>
      <c r="AJ56" s="171"/>
      <c r="AK56" s="171"/>
      <c r="AL56" s="171"/>
      <c r="AM56" s="27"/>
    </row>
    <row r="57" spans="2:44" ht="23.25" customHeight="1">
      <c r="B57" s="606"/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606"/>
      <c r="AE57" s="606"/>
      <c r="AF57" s="606"/>
      <c r="AG57" s="386"/>
      <c r="AH57" s="358"/>
      <c r="AI57" s="358"/>
      <c r="AJ57" s="358"/>
      <c r="AK57" s="358"/>
      <c r="AL57" s="358"/>
      <c r="AM57" s="27"/>
    </row>
    <row r="58" spans="2:44" ht="23.25" customHeight="1"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27"/>
    </row>
    <row r="59" spans="2:44" ht="23.25" customHeight="1">
      <c r="B59" s="36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27"/>
    </row>
    <row r="60" spans="2:44" ht="23.25" customHeight="1">
      <c r="B60" s="3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27"/>
    </row>
    <row r="61" spans="2:44" ht="23.25" customHeight="1">
      <c r="B61" s="36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27"/>
    </row>
    <row r="62" spans="2:44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2:44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2:44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2:39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2:39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2:39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</row>
    <row r="68" spans="2:39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2:39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2:39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2:39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</row>
    <row r="72" spans="2:39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2:39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</row>
    <row r="74" spans="2:39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</row>
    <row r="75" spans="2:39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2:39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spans="2:39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</row>
    <row r="78" spans="2:39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2:39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2:39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2:39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2:39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</row>
    <row r="83" spans="2:39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  <row r="84" spans="2:39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</row>
    <row r="85" spans="2:39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</row>
    <row r="86" spans="2:39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spans="2:39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</row>
    <row r="88" spans="2:39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2:39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</row>
    <row r="90" spans="2:39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spans="2:39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2:39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spans="2:39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</row>
    <row r="94" spans="2:39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</row>
    <row r="95" spans="2:39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</row>
    <row r="96" spans="2:39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spans="2:39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</row>
    <row r="98" spans="2:39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2:39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2:39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spans="2:39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spans="2:39" ht="23.25" customHeight="1"/>
    <row r="103" spans="2:39" ht="23.25" customHeight="1"/>
    <row r="104" spans="2:39" ht="23.25" customHeight="1"/>
    <row r="105" spans="2:39" ht="23.25" customHeight="1"/>
    <row r="106" spans="2:39" ht="23.25" customHeight="1"/>
    <row r="107" spans="2:39" ht="23.25" customHeight="1"/>
    <row r="108" spans="2:39" ht="23.25" customHeight="1"/>
    <row r="109" spans="2:39" ht="23.25" customHeight="1"/>
    <row r="110" spans="2:39" ht="23.25" customHeight="1"/>
    <row r="111" spans="2:39" ht="23.25" customHeight="1"/>
    <row r="112" spans="2:39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S236"/>
  <sheetViews>
    <sheetView showGridLines="0" zoomScale="85" zoomScaleNormal="85" workbookViewId="0">
      <selection activeCell="B42" sqref="B42"/>
    </sheetView>
  </sheetViews>
  <sheetFormatPr defaultColWidth="0" defaultRowHeight="15"/>
  <cols>
    <col min="1" max="1" width="2.7109375" customWidth="1"/>
    <col min="2" max="2" width="48.7109375" customWidth="1"/>
    <col min="3" max="16" width="13.7109375" customWidth="1"/>
    <col min="17" max="17" width="14.7109375" customWidth="1"/>
    <col min="18" max="18" width="9.140625" customWidth="1"/>
    <col min="19" max="19" width="8.5703125" customWidth="1"/>
    <col min="20" max="16384" width="9.140625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0"/>
    </row>
    <row r="4" spans="1:1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0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11" spans="1:19" ht="23.25" customHeight="1"/>
    <row r="12" spans="1:19" s="27" customFormat="1" ht="23.25" customHeight="1">
      <c r="A12"/>
      <c r="B12" s="570" t="s">
        <v>256</v>
      </c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</row>
    <row r="13" spans="1:19" s="27" customFormat="1" ht="50.1" customHeight="1">
      <c r="A13"/>
      <c r="B13" s="62" t="s">
        <v>211</v>
      </c>
      <c r="C13" s="274" t="s">
        <v>257</v>
      </c>
      <c r="D13" s="274" t="s">
        <v>258</v>
      </c>
      <c r="E13" s="274" t="s">
        <v>259</v>
      </c>
      <c r="F13" s="274" t="s">
        <v>260</v>
      </c>
      <c r="G13" s="274" t="s">
        <v>261</v>
      </c>
      <c r="H13" s="274" t="s">
        <v>262</v>
      </c>
      <c r="I13" s="274" t="s">
        <v>263</v>
      </c>
      <c r="J13" s="274" t="s">
        <v>264</v>
      </c>
      <c r="K13" s="274" t="s">
        <v>265</v>
      </c>
      <c r="L13" s="329" t="s">
        <v>266</v>
      </c>
      <c r="M13" s="329" t="s">
        <v>267</v>
      </c>
      <c r="N13" s="329" t="s">
        <v>268</v>
      </c>
      <c r="O13" s="329" t="s">
        <v>269</v>
      </c>
      <c r="P13" s="329" t="s">
        <v>270</v>
      </c>
      <c r="Q13" s="584" t="s">
        <v>112</v>
      </c>
    </row>
    <row r="14" spans="1:19" s="27" customFormat="1" ht="23.25" customHeight="1">
      <c r="A14"/>
      <c r="B14" s="546" t="s">
        <v>4</v>
      </c>
      <c r="C14" s="462"/>
      <c r="D14" s="462"/>
      <c r="E14" s="462"/>
      <c r="F14" s="462"/>
      <c r="G14" s="462"/>
      <c r="H14" s="462"/>
      <c r="I14" s="462"/>
      <c r="J14" s="462"/>
      <c r="K14" s="462"/>
      <c r="L14" s="552"/>
      <c r="M14" s="552"/>
      <c r="N14" s="552"/>
      <c r="O14" s="552"/>
      <c r="P14" s="552"/>
      <c r="Q14" s="585"/>
    </row>
    <row r="15" spans="1:19" s="27" customFormat="1" ht="23.25" customHeight="1">
      <c r="A15"/>
      <c r="B15" s="547" t="s">
        <v>51</v>
      </c>
      <c r="C15" s="46" t="s">
        <v>116</v>
      </c>
      <c r="D15" s="46" t="s">
        <v>116</v>
      </c>
      <c r="E15" s="46" t="s">
        <v>116</v>
      </c>
      <c r="F15" s="46" t="s">
        <v>116</v>
      </c>
      <c r="G15" s="46" t="s">
        <v>116</v>
      </c>
      <c r="H15" s="46" t="s">
        <v>116</v>
      </c>
      <c r="I15" s="46" t="s">
        <v>116</v>
      </c>
      <c r="J15" s="46" t="s">
        <v>116</v>
      </c>
      <c r="K15" s="46" t="s">
        <v>116</v>
      </c>
      <c r="L15" s="46" t="s">
        <v>116</v>
      </c>
      <c r="M15" s="46" t="s">
        <v>116</v>
      </c>
      <c r="N15" s="46" t="s">
        <v>116</v>
      </c>
      <c r="O15" s="46" t="s">
        <v>116</v>
      </c>
      <c r="P15" s="582">
        <v>12</v>
      </c>
      <c r="Q15" s="586" t="str">
        <f>IF(ISERROR(P15/C15-1),"-",(P15/C15-1))</f>
        <v>-</v>
      </c>
    </row>
    <row r="16" spans="1:19" s="27" customFormat="1" ht="23.25" customHeight="1">
      <c r="A16"/>
      <c r="B16" s="571" t="s">
        <v>15</v>
      </c>
      <c r="C16" s="46">
        <v>8</v>
      </c>
      <c r="D16" s="46">
        <v>8</v>
      </c>
      <c r="E16" s="46">
        <v>12</v>
      </c>
      <c r="F16" s="46">
        <v>15</v>
      </c>
      <c r="G16" s="46">
        <v>23</v>
      </c>
      <c r="H16" s="46">
        <v>15</v>
      </c>
      <c r="I16" s="46">
        <v>15</v>
      </c>
      <c r="J16" s="46">
        <v>15</v>
      </c>
      <c r="K16" s="49">
        <v>15</v>
      </c>
      <c r="L16" s="49">
        <v>15</v>
      </c>
      <c r="M16" s="582">
        <v>15</v>
      </c>
      <c r="N16" s="582">
        <v>15</v>
      </c>
      <c r="O16" s="582">
        <v>15</v>
      </c>
      <c r="P16" s="582">
        <v>15</v>
      </c>
      <c r="Q16" s="586">
        <f>IF(ISERROR(P16/C16-1),"-",(P16/C16-1))</f>
        <v>0.875</v>
      </c>
    </row>
    <row r="17" spans="1:17" s="27" customFormat="1" ht="23.25" customHeight="1">
      <c r="A17"/>
      <c r="B17" s="571" t="s">
        <v>72</v>
      </c>
      <c r="C17" s="46" t="s">
        <v>116</v>
      </c>
      <c r="D17" s="46" t="s">
        <v>116</v>
      </c>
      <c r="E17" s="46" t="s">
        <v>116</v>
      </c>
      <c r="F17" s="46" t="s">
        <v>116</v>
      </c>
      <c r="G17" s="46" t="s">
        <v>116</v>
      </c>
      <c r="H17" s="46" t="s">
        <v>116</v>
      </c>
      <c r="I17" s="46" t="s">
        <v>116</v>
      </c>
      <c r="J17" s="46">
        <v>9</v>
      </c>
      <c r="K17" s="49">
        <v>4</v>
      </c>
      <c r="L17" s="49">
        <v>8</v>
      </c>
      <c r="M17" s="582">
        <v>8</v>
      </c>
      <c r="N17" s="582">
        <v>3</v>
      </c>
      <c r="O17" s="582">
        <v>3</v>
      </c>
      <c r="P17" s="582">
        <v>5</v>
      </c>
      <c r="Q17" s="586" t="str">
        <f t="shared" ref="Q17:Q26" si="0">IF(ISERROR(P17/C17-1),"-",(P17/C17-1))</f>
        <v>-</v>
      </c>
    </row>
    <row r="18" spans="1:17" s="27" customFormat="1" ht="23.25" customHeight="1">
      <c r="A18"/>
      <c r="B18" s="571" t="s">
        <v>36</v>
      </c>
      <c r="C18" s="46" t="s">
        <v>116</v>
      </c>
      <c r="D18" s="46" t="s">
        <v>116</v>
      </c>
      <c r="E18" s="46" t="s">
        <v>116</v>
      </c>
      <c r="F18" s="46" t="s">
        <v>116</v>
      </c>
      <c r="G18" s="46" t="s">
        <v>116</v>
      </c>
      <c r="H18" s="46" t="s">
        <v>116</v>
      </c>
      <c r="I18" s="46" t="s">
        <v>116</v>
      </c>
      <c r="J18" s="46" t="s">
        <v>116</v>
      </c>
      <c r="K18" s="49">
        <v>10</v>
      </c>
      <c r="L18" s="49">
        <v>10</v>
      </c>
      <c r="M18" s="582">
        <v>9</v>
      </c>
      <c r="N18" s="582">
        <v>10</v>
      </c>
      <c r="O18" s="582">
        <v>10</v>
      </c>
      <c r="P18" s="582">
        <v>10</v>
      </c>
      <c r="Q18" s="586" t="str">
        <f t="shared" si="0"/>
        <v>-</v>
      </c>
    </row>
    <row r="19" spans="1:17" s="27" customFormat="1" ht="23.25" customHeight="1">
      <c r="A19"/>
      <c r="B19" s="571" t="s">
        <v>46</v>
      </c>
      <c r="C19" s="46" t="s">
        <v>116</v>
      </c>
      <c r="D19" s="46" t="s">
        <v>116</v>
      </c>
      <c r="E19" s="46" t="s">
        <v>116</v>
      </c>
      <c r="F19" s="46" t="s">
        <v>116</v>
      </c>
      <c r="G19" s="46" t="s">
        <v>116</v>
      </c>
      <c r="H19" s="46" t="s">
        <v>116</v>
      </c>
      <c r="I19" s="46" t="s">
        <v>116</v>
      </c>
      <c r="J19" s="46" t="s">
        <v>116</v>
      </c>
      <c r="K19" s="49">
        <v>8</v>
      </c>
      <c r="L19" s="49">
        <v>8</v>
      </c>
      <c r="M19" s="582">
        <v>8</v>
      </c>
      <c r="N19" s="582">
        <v>11</v>
      </c>
      <c r="O19" s="582">
        <v>11</v>
      </c>
      <c r="P19" s="582">
        <v>12</v>
      </c>
      <c r="Q19" s="586" t="str">
        <f t="shared" si="0"/>
        <v>-</v>
      </c>
    </row>
    <row r="20" spans="1:17" s="27" customFormat="1" ht="23.25" customHeight="1">
      <c r="A20"/>
      <c r="B20" s="572" t="s">
        <v>32</v>
      </c>
      <c r="C20" s="46" t="s">
        <v>116</v>
      </c>
      <c r="D20" s="46" t="s">
        <v>116</v>
      </c>
      <c r="E20" s="46" t="s">
        <v>116</v>
      </c>
      <c r="F20" s="46" t="s">
        <v>116</v>
      </c>
      <c r="G20" s="46" t="s">
        <v>116</v>
      </c>
      <c r="H20" s="46" t="s">
        <v>116</v>
      </c>
      <c r="I20" s="46" t="s">
        <v>116</v>
      </c>
      <c r="J20" s="46" t="s">
        <v>116</v>
      </c>
      <c r="K20" s="49">
        <v>10</v>
      </c>
      <c r="L20" s="49">
        <v>12</v>
      </c>
      <c r="M20" s="582">
        <v>10</v>
      </c>
      <c r="N20" s="582">
        <v>12</v>
      </c>
      <c r="O20" s="582">
        <v>0</v>
      </c>
      <c r="P20" s="582">
        <v>13</v>
      </c>
      <c r="Q20" s="586" t="str">
        <f t="shared" si="0"/>
        <v>-</v>
      </c>
    </row>
    <row r="21" spans="1:17" s="27" customFormat="1" ht="23.25" customHeight="1">
      <c r="A21"/>
      <c r="B21" s="571" t="s">
        <v>626</v>
      </c>
      <c r="C21" s="46" t="s">
        <v>116</v>
      </c>
      <c r="D21" s="46" t="s">
        <v>116</v>
      </c>
      <c r="E21" s="46" t="s">
        <v>116</v>
      </c>
      <c r="F21" s="46" t="s">
        <v>116</v>
      </c>
      <c r="G21" s="46">
        <v>10</v>
      </c>
      <c r="H21" s="46">
        <v>20</v>
      </c>
      <c r="I21" s="46">
        <v>10</v>
      </c>
      <c r="J21" s="46">
        <v>10</v>
      </c>
      <c r="K21" s="49">
        <v>10</v>
      </c>
      <c r="L21" s="49">
        <v>15</v>
      </c>
      <c r="M21" s="582">
        <v>15</v>
      </c>
      <c r="N21" s="582">
        <v>15</v>
      </c>
      <c r="O21" s="582">
        <v>15</v>
      </c>
      <c r="P21" s="582">
        <v>5</v>
      </c>
      <c r="Q21" s="586" t="str">
        <f t="shared" si="0"/>
        <v>-</v>
      </c>
    </row>
    <row r="22" spans="1:17" s="27" customFormat="1" ht="23.25" customHeight="1">
      <c r="A22"/>
      <c r="B22" s="571" t="s">
        <v>29</v>
      </c>
      <c r="C22" s="46" t="s">
        <v>116</v>
      </c>
      <c r="D22" s="46" t="s">
        <v>116</v>
      </c>
      <c r="E22" s="46" t="s">
        <v>116</v>
      </c>
      <c r="F22" s="46" t="s">
        <v>116</v>
      </c>
      <c r="G22" s="46" t="s">
        <v>116</v>
      </c>
      <c r="H22" s="46" t="s">
        <v>116</v>
      </c>
      <c r="I22" s="46" t="s">
        <v>116</v>
      </c>
      <c r="J22" s="46">
        <v>10</v>
      </c>
      <c r="K22" s="49">
        <v>10</v>
      </c>
      <c r="L22" s="49">
        <v>12</v>
      </c>
      <c r="M22" s="582">
        <v>12</v>
      </c>
      <c r="N22" s="582">
        <v>12</v>
      </c>
      <c r="O22" s="582">
        <v>12</v>
      </c>
      <c r="P22" s="582">
        <v>15</v>
      </c>
      <c r="Q22" s="586" t="str">
        <f t="shared" si="0"/>
        <v>-</v>
      </c>
    </row>
    <row r="23" spans="1:17" s="27" customFormat="1" ht="23.25" customHeight="1">
      <c r="B23" s="571" t="s">
        <v>20</v>
      </c>
      <c r="C23" s="46" t="s">
        <v>116</v>
      </c>
      <c r="D23" s="46" t="s">
        <v>116</v>
      </c>
      <c r="E23" s="46" t="s">
        <v>116</v>
      </c>
      <c r="F23" s="46" t="s">
        <v>116</v>
      </c>
      <c r="G23" s="46" t="s">
        <v>116</v>
      </c>
      <c r="H23" s="46">
        <v>10</v>
      </c>
      <c r="I23" s="46">
        <v>10</v>
      </c>
      <c r="J23" s="46">
        <v>10</v>
      </c>
      <c r="K23" s="49">
        <v>10</v>
      </c>
      <c r="L23" s="49">
        <v>10</v>
      </c>
      <c r="M23" s="582">
        <v>10</v>
      </c>
      <c r="N23" s="582">
        <v>10</v>
      </c>
      <c r="O23" s="582">
        <v>10</v>
      </c>
      <c r="P23" s="582">
        <v>10</v>
      </c>
      <c r="Q23" s="586" t="str">
        <f t="shared" si="0"/>
        <v>-</v>
      </c>
    </row>
    <row r="24" spans="1:17" s="27" customFormat="1" ht="23.25" customHeight="1">
      <c r="B24" s="571" t="s">
        <v>271</v>
      </c>
      <c r="C24" s="46" t="s">
        <v>116</v>
      </c>
      <c r="D24" s="46" t="s">
        <v>116</v>
      </c>
      <c r="E24" s="46" t="s">
        <v>116</v>
      </c>
      <c r="F24" s="46" t="s">
        <v>116</v>
      </c>
      <c r="G24" s="46" t="s">
        <v>116</v>
      </c>
      <c r="H24" s="46" t="s">
        <v>116</v>
      </c>
      <c r="I24" s="46" t="s">
        <v>116</v>
      </c>
      <c r="J24" s="46" t="s">
        <v>116</v>
      </c>
      <c r="K24" s="46" t="s">
        <v>116</v>
      </c>
      <c r="L24" s="46" t="s">
        <v>116</v>
      </c>
      <c r="M24" s="46" t="s">
        <v>116</v>
      </c>
      <c r="N24" s="46">
        <v>5</v>
      </c>
      <c r="O24" s="46">
        <v>5</v>
      </c>
      <c r="P24" s="46">
        <v>7</v>
      </c>
      <c r="Q24" s="586" t="str">
        <f t="shared" si="0"/>
        <v>-</v>
      </c>
    </row>
    <row r="25" spans="1:17" s="27" customFormat="1" ht="23.25" customHeight="1">
      <c r="B25" s="566" t="s">
        <v>43</v>
      </c>
      <c r="C25" s="573" t="s">
        <v>116</v>
      </c>
      <c r="D25" s="573" t="s">
        <v>116</v>
      </c>
      <c r="E25" s="573" t="s">
        <v>116</v>
      </c>
      <c r="F25" s="573" t="s">
        <v>116</v>
      </c>
      <c r="G25" s="573" t="s">
        <v>116</v>
      </c>
      <c r="H25" s="573" t="s">
        <v>116</v>
      </c>
      <c r="I25" s="573" t="s">
        <v>116</v>
      </c>
      <c r="J25" s="573" t="s">
        <v>116</v>
      </c>
      <c r="K25" s="573" t="s">
        <v>116</v>
      </c>
      <c r="L25" s="573" t="s">
        <v>116</v>
      </c>
      <c r="M25" s="573" t="s">
        <v>116</v>
      </c>
      <c r="N25" s="573" t="s">
        <v>116</v>
      </c>
      <c r="O25" s="573" t="s">
        <v>116</v>
      </c>
      <c r="P25" s="573">
        <v>10</v>
      </c>
      <c r="Q25" s="586" t="str">
        <f t="shared" si="0"/>
        <v>-</v>
      </c>
    </row>
    <row r="26" spans="1:17" s="27" customFormat="1" ht="23.25" customHeight="1">
      <c r="B26" s="574" t="s">
        <v>181</v>
      </c>
      <c r="C26" s="575">
        <f>SUM(C16:C24)</f>
        <v>8</v>
      </c>
      <c r="D26" s="575">
        <f t="shared" ref="D26:O26" si="1">SUM(D16:D24)</f>
        <v>8</v>
      </c>
      <c r="E26" s="575">
        <f t="shared" si="1"/>
        <v>12</v>
      </c>
      <c r="F26" s="575">
        <f t="shared" si="1"/>
        <v>15</v>
      </c>
      <c r="G26" s="575">
        <f t="shared" si="1"/>
        <v>33</v>
      </c>
      <c r="H26" s="575">
        <f t="shared" si="1"/>
        <v>45</v>
      </c>
      <c r="I26" s="575">
        <f t="shared" si="1"/>
        <v>35</v>
      </c>
      <c r="J26" s="575">
        <f t="shared" si="1"/>
        <v>54</v>
      </c>
      <c r="K26" s="575">
        <f t="shared" si="1"/>
        <v>77</v>
      </c>
      <c r="L26" s="575">
        <f t="shared" si="1"/>
        <v>90</v>
      </c>
      <c r="M26" s="575">
        <f t="shared" si="1"/>
        <v>87</v>
      </c>
      <c r="N26" s="575">
        <f t="shared" si="1"/>
        <v>93</v>
      </c>
      <c r="O26" s="575">
        <f t="shared" si="1"/>
        <v>81</v>
      </c>
      <c r="P26" s="575">
        <f>SUM(P15:P25)</f>
        <v>114</v>
      </c>
      <c r="Q26" s="587">
        <f t="shared" si="0"/>
        <v>13.25</v>
      </c>
    </row>
    <row r="27" spans="1:17" s="27" customFormat="1" ht="23.25" customHeight="1">
      <c r="B27" s="546" t="s">
        <v>3</v>
      </c>
      <c r="C27" s="549"/>
      <c r="D27" s="549"/>
      <c r="E27" s="549"/>
      <c r="F27" s="549"/>
      <c r="G27" s="549"/>
      <c r="H27" s="549"/>
      <c r="I27" s="549"/>
      <c r="J27" s="549"/>
      <c r="K27" s="555"/>
      <c r="L27" s="555"/>
      <c r="M27" s="555"/>
      <c r="N27" s="555"/>
      <c r="O27" s="555"/>
      <c r="P27" s="555"/>
      <c r="Q27" s="588"/>
    </row>
    <row r="28" spans="1:17" s="27" customFormat="1" ht="23.25" customHeight="1">
      <c r="B28" s="571" t="s">
        <v>810</v>
      </c>
      <c r="C28" s="46" t="s">
        <v>116</v>
      </c>
      <c r="D28" s="46" t="s">
        <v>116</v>
      </c>
      <c r="E28" s="46" t="s">
        <v>116</v>
      </c>
      <c r="F28" s="46" t="s">
        <v>116</v>
      </c>
      <c r="G28" s="46" t="s">
        <v>116</v>
      </c>
      <c r="H28" s="46" t="s">
        <v>116</v>
      </c>
      <c r="I28" s="46" t="s">
        <v>116</v>
      </c>
      <c r="J28" s="46" t="s">
        <v>116</v>
      </c>
      <c r="K28" s="49">
        <v>20</v>
      </c>
      <c r="L28" s="49">
        <v>0</v>
      </c>
      <c r="M28" s="582">
        <v>20</v>
      </c>
      <c r="N28" s="582">
        <v>20</v>
      </c>
      <c r="O28" s="582">
        <v>0</v>
      </c>
      <c r="P28" s="582">
        <v>22</v>
      </c>
      <c r="Q28" s="586" t="str">
        <f>IF(ISERROR(P28/C28-1),"-",(P28/C28-1))</f>
        <v>-</v>
      </c>
    </row>
    <row r="29" spans="1:17" s="27" customFormat="1" ht="23.25" customHeight="1">
      <c r="B29" s="571" t="s">
        <v>51</v>
      </c>
      <c r="C29" s="46" t="s">
        <v>116</v>
      </c>
      <c r="D29" s="46" t="s">
        <v>116</v>
      </c>
      <c r="E29" s="46" t="s">
        <v>116</v>
      </c>
      <c r="F29" s="46" t="s">
        <v>116</v>
      </c>
      <c r="G29" s="46" t="s">
        <v>116</v>
      </c>
      <c r="H29" s="46">
        <v>20</v>
      </c>
      <c r="I29" s="46">
        <v>20</v>
      </c>
      <c r="J29" s="46">
        <v>15</v>
      </c>
      <c r="K29" s="49">
        <v>15</v>
      </c>
      <c r="L29" s="49">
        <v>15</v>
      </c>
      <c r="M29" s="582">
        <v>15</v>
      </c>
      <c r="N29" s="582">
        <v>15</v>
      </c>
      <c r="O29" s="582">
        <v>15</v>
      </c>
      <c r="P29" s="582">
        <v>15</v>
      </c>
      <c r="Q29" s="586" t="str">
        <f>IF(ISERROR(P29/C29-1),"-",(P29/C29-1))</f>
        <v>-</v>
      </c>
    </row>
    <row r="30" spans="1:17" s="27" customFormat="1" ht="23.25" customHeight="1">
      <c r="B30" s="571" t="s">
        <v>15</v>
      </c>
      <c r="C30" s="46">
        <v>20</v>
      </c>
      <c r="D30" s="46">
        <v>20</v>
      </c>
      <c r="E30" s="46">
        <v>20</v>
      </c>
      <c r="F30" s="46">
        <v>20</v>
      </c>
      <c r="G30" s="46">
        <v>20</v>
      </c>
      <c r="H30" s="46">
        <v>20</v>
      </c>
      <c r="I30" s="46">
        <v>20</v>
      </c>
      <c r="J30" s="46">
        <v>20</v>
      </c>
      <c r="K30" s="49">
        <v>20</v>
      </c>
      <c r="L30" s="49">
        <v>20</v>
      </c>
      <c r="M30" s="582">
        <v>20</v>
      </c>
      <c r="N30" s="582">
        <v>20</v>
      </c>
      <c r="O30" s="582">
        <v>20</v>
      </c>
      <c r="P30" s="582">
        <v>20</v>
      </c>
      <c r="Q30" s="586">
        <f t="shared" ref="Q30:Q52" si="2">IF(ISERROR(P30/C30-1),"-",(P30/C30-1))</f>
        <v>0</v>
      </c>
    </row>
    <row r="31" spans="1:17" s="27" customFormat="1" ht="23.25" customHeight="1">
      <c r="B31" s="571" t="s">
        <v>99</v>
      </c>
      <c r="C31" s="46" t="s">
        <v>116</v>
      </c>
      <c r="D31" s="46" t="s">
        <v>116</v>
      </c>
      <c r="E31" s="46" t="s">
        <v>116</v>
      </c>
      <c r="F31" s="46" t="s">
        <v>116</v>
      </c>
      <c r="G31" s="46" t="s">
        <v>116</v>
      </c>
      <c r="H31" s="46" t="s">
        <v>116</v>
      </c>
      <c r="I31" s="46" t="s">
        <v>116</v>
      </c>
      <c r="J31" s="46" t="s">
        <v>116</v>
      </c>
      <c r="K31" s="46" t="s">
        <v>116</v>
      </c>
      <c r="L31" s="46" t="s">
        <v>116</v>
      </c>
      <c r="M31" s="46" t="s">
        <v>116</v>
      </c>
      <c r="N31" s="46" t="s">
        <v>116</v>
      </c>
      <c r="O31" s="46" t="s">
        <v>116</v>
      </c>
      <c r="P31" s="582">
        <v>12</v>
      </c>
      <c r="Q31" s="586" t="str">
        <f t="shared" si="2"/>
        <v>-</v>
      </c>
    </row>
    <row r="32" spans="1:17" s="27" customFormat="1" ht="23.25" customHeight="1">
      <c r="B32" s="571" t="s">
        <v>55</v>
      </c>
      <c r="C32" s="46" t="s">
        <v>116</v>
      </c>
      <c r="D32" s="46" t="s">
        <v>116</v>
      </c>
      <c r="E32" s="46" t="s">
        <v>116</v>
      </c>
      <c r="F32" s="46" t="s">
        <v>116</v>
      </c>
      <c r="G32" s="46" t="s">
        <v>116</v>
      </c>
      <c r="H32" s="46">
        <v>10</v>
      </c>
      <c r="I32" s="46">
        <v>10</v>
      </c>
      <c r="J32" s="46">
        <v>12</v>
      </c>
      <c r="K32" s="49">
        <v>12</v>
      </c>
      <c r="L32" s="49">
        <v>12</v>
      </c>
      <c r="M32" s="582">
        <v>15</v>
      </c>
      <c r="N32" s="582">
        <v>15</v>
      </c>
      <c r="O32" s="582">
        <v>15</v>
      </c>
      <c r="P32" s="582">
        <v>15</v>
      </c>
      <c r="Q32" s="586" t="str">
        <f t="shared" si="2"/>
        <v>-</v>
      </c>
    </row>
    <row r="33" spans="2:17" s="27" customFormat="1" ht="23.25" customHeight="1">
      <c r="B33" s="571" t="s">
        <v>254</v>
      </c>
      <c r="C33" s="46" t="s">
        <v>116</v>
      </c>
      <c r="D33" s="46" t="s">
        <v>116</v>
      </c>
      <c r="E33" s="46" t="s">
        <v>116</v>
      </c>
      <c r="F33" s="46" t="s">
        <v>116</v>
      </c>
      <c r="G33" s="46" t="s">
        <v>116</v>
      </c>
      <c r="H33" s="46">
        <v>15</v>
      </c>
      <c r="I33" s="46">
        <v>15</v>
      </c>
      <c r="J33" s="46">
        <v>15</v>
      </c>
      <c r="K33" s="49">
        <v>15</v>
      </c>
      <c r="L33" s="49">
        <v>15</v>
      </c>
      <c r="M33" s="582">
        <v>15</v>
      </c>
      <c r="N33" s="582">
        <v>15</v>
      </c>
      <c r="O33" s="582">
        <v>15</v>
      </c>
      <c r="P33" s="582">
        <v>14</v>
      </c>
      <c r="Q33" s="586" t="str">
        <f t="shared" si="2"/>
        <v>-</v>
      </c>
    </row>
    <row r="34" spans="2:17" s="27" customFormat="1" ht="23.25" customHeight="1">
      <c r="B34" s="571" t="s">
        <v>36</v>
      </c>
      <c r="C34" s="46" t="s">
        <v>116</v>
      </c>
      <c r="D34" s="46" t="s">
        <v>116</v>
      </c>
      <c r="E34" s="46" t="s">
        <v>116</v>
      </c>
      <c r="F34" s="46">
        <v>20</v>
      </c>
      <c r="G34" s="46">
        <v>16</v>
      </c>
      <c r="H34" s="46">
        <v>20</v>
      </c>
      <c r="I34" s="46">
        <v>20</v>
      </c>
      <c r="J34" s="46">
        <v>21</v>
      </c>
      <c r="K34" s="49">
        <v>22</v>
      </c>
      <c r="L34" s="49">
        <v>20</v>
      </c>
      <c r="M34" s="582">
        <v>15</v>
      </c>
      <c r="N34" s="582">
        <v>18</v>
      </c>
      <c r="O34" s="582">
        <v>20</v>
      </c>
      <c r="P34" s="582">
        <v>15</v>
      </c>
      <c r="Q34" s="586" t="str">
        <f t="shared" si="2"/>
        <v>-</v>
      </c>
    </row>
    <row r="35" spans="2:17" s="27" customFormat="1" ht="23.25" customHeight="1">
      <c r="B35" s="576" t="s">
        <v>93</v>
      </c>
      <c r="C35" s="46" t="s">
        <v>116</v>
      </c>
      <c r="D35" s="46" t="s">
        <v>116</v>
      </c>
      <c r="E35" s="46" t="s">
        <v>116</v>
      </c>
      <c r="F35" s="577" t="s">
        <v>116</v>
      </c>
      <c r="G35" s="577" t="s">
        <v>116</v>
      </c>
      <c r="H35" s="577" t="s">
        <v>116</v>
      </c>
      <c r="I35" s="577" t="s">
        <v>116</v>
      </c>
      <c r="J35" s="577" t="s">
        <v>116</v>
      </c>
      <c r="K35" s="577" t="s">
        <v>116</v>
      </c>
      <c r="L35" s="577" t="s">
        <v>116</v>
      </c>
      <c r="M35" s="582">
        <v>11</v>
      </c>
      <c r="N35" s="582">
        <v>12</v>
      </c>
      <c r="O35" s="582">
        <v>14</v>
      </c>
      <c r="P35" s="582">
        <v>12</v>
      </c>
      <c r="Q35" s="586" t="str">
        <f t="shared" si="2"/>
        <v>-</v>
      </c>
    </row>
    <row r="36" spans="2:17" s="27" customFormat="1" ht="23.25" customHeight="1">
      <c r="B36" s="571" t="s">
        <v>46</v>
      </c>
      <c r="C36" s="46" t="s">
        <v>116</v>
      </c>
      <c r="D36" s="46" t="s">
        <v>116</v>
      </c>
      <c r="E36" s="46" t="s">
        <v>116</v>
      </c>
      <c r="F36" s="46" t="s">
        <v>116</v>
      </c>
      <c r="G36" s="46">
        <v>20</v>
      </c>
      <c r="H36" s="46">
        <v>20</v>
      </c>
      <c r="I36" s="46">
        <v>20</v>
      </c>
      <c r="J36" s="46">
        <v>20</v>
      </c>
      <c r="K36" s="49">
        <v>20</v>
      </c>
      <c r="L36" s="49">
        <v>20</v>
      </c>
      <c r="M36" s="582">
        <v>20</v>
      </c>
      <c r="N36" s="582">
        <v>20</v>
      </c>
      <c r="O36" s="582">
        <v>20</v>
      </c>
      <c r="P36" s="582">
        <v>20</v>
      </c>
      <c r="Q36" s="586" t="str">
        <f t="shared" si="2"/>
        <v>-</v>
      </c>
    </row>
    <row r="37" spans="2:17" s="27" customFormat="1" ht="23.25" customHeight="1">
      <c r="B37" s="571" t="s">
        <v>32</v>
      </c>
      <c r="C37" s="46" t="s">
        <v>116</v>
      </c>
      <c r="D37" s="46" t="s">
        <v>116</v>
      </c>
      <c r="E37" s="46">
        <v>15</v>
      </c>
      <c r="F37" s="46">
        <v>18</v>
      </c>
      <c r="G37" s="46">
        <v>18</v>
      </c>
      <c r="H37" s="46">
        <v>18</v>
      </c>
      <c r="I37" s="46">
        <v>18</v>
      </c>
      <c r="J37" s="46">
        <v>21</v>
      </c>
      <c r="K37" s="49">
        <v>18</v>
      </c>
      <c r="L37" s="49">
        <v>25</v>
      </c>
      <c r="M37" s="582">
        <v>21</v>
      </c>
      <c r="N37" s="582">
        <v>27</v>
      </c>
      <c r="O37" s="582">
        <v>27</v>
      </c>
      <c r="P37" s="582">
        <v>29</v>
      </c>
      <c r="Q37" s="586" t="str">
        <f t="shared" si="2"/>
        <v>-</v>
      </c>
    </row>
    <row r="38" spans="2:17" s="27" customFormat="1" ht="23.25" customHeight="1">
      <c r="B38" s="571" t="s">
        <v>102</v>
      </c>
      <c r="C38" s="46" t="s">
        <v>116</v>
      </c>
      <c r="D38" s="46" t="s">
        <v>116</v>
      </c>
      <c r="E38" s="46" t="s">
        <v>116</v>
      </c>
      <c r="F38" s="46" t="s">
        <v>116</v>
      </c>
      <c r="G38" s="46" t="s">
        <v>116</v>
      </c>
      <c r="H38" s="46" t="s">
        <v>116</v>
      </c>
      <c r="I38" s="46" t="s">
        <v>116</v>
      </c>
      <c r="J38" s="46" t="s">
        <v>116</v>
      </c>
      <c r="K38" s="46" t="s">
        <v>116</v>
      </c>
      <c r="L38" s="46" t="s">
        <v>116</v>
      </c>
      <c r="M38" s="46" t="s">
        <v>116</v>
      </c>
      <c r="N38" s="46" t="s">
        <v>116</v>
      </c>
      <c r="O38" s="46" t="s">
        <v>116</v>
      </c>
      <c r="P38" s="582">
        <v>18</v>
      </c>
      <c r="Q38" s="586" t="str">
        <f t="shared" si="2"/>
        <v>-</v>
      </c>
    </row>
    <row r="39" spans="2:17" s="27" customFormat="1" ht="23.25" customHeight="1">
      <c r="B39" s="571" t="s">
        <v>68</v>
      </c>
      <c r="C39" s="46" t="s">
        <v>116</v>
      </c>
      <c r="D39" s="46" t="s">
        <v>116</v>
      </c>
      <c r="E39" s="46" t="s">
        <v>116</v>
      </c>
      <c r="F39" s="46" t="s">
        <v>116</v>
      </c>
      <c r="G39" s="46" t="s">
        <v>116</v>
      </c>
      <c r="H39" s="46" t="s">
        <v>116</v>
      </c>
      <c r="I39" s="46">
        <v>15</v>
      </c>
      <c r="J39" s="46">
        <v>15</v>
      </c>
      <c r="K39" s="49">
        <v>15</v>
      </c>
      <c r="L39" s="49">
        <v>20</v>
      </c>
      <c r="M39" s="582">
        <v>20</v>
      </c>
      <c r="N39" s="582">
        <v>20</v>
      </c>
      <c r="O39" s="582">
        <v>20</v>
      </c>
      <c r="P39" s="582">
        <v>20</v>
      </c>
      <c r="Q39" s="586" t="str">
        <f t="shared" si="2"/>
        <v>-</v>
      </c>
    </row>
    <row r="40" spans="2:17" s="27" customFormat="1" ht="23.25" customHeight="1">
      <c r="B40" s="572" t="s">
        <v>83</v>
      </c>
      <c r="C40" s="46" t="s">
        <v>116</v>
      </c>
      <c r="D40" s="46" t="s">
        <v>116</v>
      </c>
      <c r="E40" s="46" t="s">
        <v>116</v>
      </c>
      <c r="F40" s="46" t="s">
        <v>116</v>
      </c>
      <c r="G40" s="46" t="s">
        <v>116</v>
      </c>
      <c r="H40" s="46" t="s">
        <v>116</v>
      </c>
      <c r="I40" s="46" t="s">
        <v>116</v>
      </c>
      <c r="J40" s="46" t="s">
        <v>116</v>
      </c>
      <c r="K40" s="49">
        <v>11</v>
      </c>
      <c r="L40" s="49">
        <v>0</v>
      </c>
      <c r="M40" s="582">
        <v>11</v>
      </c>
      <c r="N40" s="582">
        <v>10</v>
      </c>
      <c r="O40" s="582">
        <v>10</v>
      </c>
      <c r="P40" s="582">
        <v>10</v>
      </c>
      <c r="Q40" s="586" t="str">
        <f t="shared" si="2"/>
        <v>-</v>
      </c>
    </row>
    <row r="41" spans="2:17" s="27" customFormat="1" ht="23.25" customHeight="1">
      <c r="B41" s="571" t="s">
        <v>626</v>
      </c>
      <c r="C41" s="46">
        <v>12</v>
      </c>
      <c r="D41" s="46">
        <v>20</v>
      </c>
      <c r="E41" s="46">
        <v>20</v>
      </c>
      <c r="F41" s="46">
        <v>20</v>
      </c>
      <c r="G41" s="46">
        <v>20</v>
      </c>
      <c r="H41" s="46">
        <v>15</v>
      </c>
      <c r="I41" s="46">
        <v>20</v>
      </c>
      <c r="J41" s="46">
        <v>20</v>
      </c>
      <c r="K41" s="49">
        <v>20</v>
      </c>
      <c r="L41" s="49">
        <v>20</v>
      </c>
      <c r="M41" s="582">
        <v>18</v>
      </c>
      <c r="N41" s="582">
        <v>20</v>
      </c>
      <c r="O41" s="582">
        <v>19</v>
      </c>
      <c r="P41" s="582">
        <v>13</v>
      </c>
      <c r="Q41" s="586">
        <f t="shared" si="2"/>
        <v>8.3333333333333259E-2</v>
      </c>
    </row>
    <row r="42" spans="2:17" s="27" customFormat="1" ht="23.25" customHeight="1">
      <c r="B42" s="576" t="s">
        <v>89</v>
      </c>
      <c r="C42" s="46" t="s">
        <v>116</v>
      </c>
      <c r="D42" s="46" t="s">
        <v>116</v>
      </c>
      <c r="E42" s="46" t="s">
        <v>116</v>
      </c>
      <c r="F42" s="577" t="s">
        <v>116</v>
      </c>
      <c r="G42" s="577" t="s">
        <v>116</v>
      </c>
      <c r="H42" s="577" t="s">
        <v>116</v>
      </c>
      <c r="I42" s="577" t="s">
        <v>116</v>
      </c>
      <c r="J42" s="577" t="s">
        <v>116</v>
      </c>
      <c r="K42" s="577" t="s">
        <v>116</v>
      </c>
      <c r="L42" s="577" t="s">
        <v>116</v>
      </c>
      <c r="M42" s="582">
        <v>15</v>
      </c>
      <c r="N42" s="582">
        <v>15</v>
      </c>
      <c r="O42" s="582">
        <v>15</v>
      </c>
      <c r="P42" s="582">
        <v>15</v>
      </c>
      <c r="Q42" s="586" t="str">
        <f t="shared" si="2"/>
        <v>-</v>
      </c>
    </row>
    <row r="43" spans="2:17" s="27" customFormat="1" ht="23.25" customHeight="1">
      <c r="B43" s="571" t="s">
        <v>29</v>
      </c>
      <c r="C43" s="46" t="s">
        <v>116</v>
      </c>
      <c r="D43" s="46">
        <v>15</v>
      </c>
      <c r="E43" s="46">
        <v>15</v>
      </c>
      <c r="F43" s="46">
        <v>16</v>
      </c>
      <c r="G43" s="46">
        <v>16</v>
      </c>
      <c r="H43" s="46">
        <v>22</v>
      </c>
      <c r="I43" s="46">
        <v>24</v>
      </c>
      <c r="J43" s="46">
        <v>22</v>
      </c>
      <c r="K43" s="49">
        <v>22</v>
      </c>
      <c r="L43" s="49">
        <v>22</v>
      </c>
      <c r="M43" s="582">
        <v>22</v>
      </c>
      <c r="N43" s="582">
        <v>22</v>
      </c>
      <c r="O43" s="582">
        <v>22</v>
      </c>
      <c r="P43" s="582">
        <v>22</v>
      </c>
      <c r="Q43" s="586" t="str">
        <f t="shared" si="2"/>
        <v>-</v>
      </c>
    </row>
    <row r="44" spans="2:17" s="27" customFormat="1" ht="23.25" customHeight="1">
      <c r="B44" s="571" t="s">
        <v>20</v>
      </c>
      <c r="C44" s="46">
        <v>15</v>
      </c>
      <c r="D44" s="46">
        <v>15</v>
      </c>
      <c r="E44" s="46">
        <v>18</v>
      </c>
      <c r="F44" s="46">
        <v>22</v>
      </c>
      <c r="G44" s="46">
        <v>20</v>
      </c>
      <c r="H44" s="46">
        <v>20</v>
      </c>
      <c r="I44" s="46">
        <v>20</v>
      </c>
      <c r="J44" s="46">
        <v>20</v>
      </c>
      <c r="K44" s="49">
        <v>20</v>
      </c>
      <c r="L44" s="49">
        <v>20</v>
      </c>
      <c r="M44" s="582">
        <v>20</v>
      </c>
      <c r="N44" s="582">
        <v>20</v>
      </c>
      <c r="O44" s="582">
        <v>20</v>
      </c>
      <c r="P44" s="582">
        <v>20</v>
      </c>
      <c r="Q44" s="586">
        <f t="shared" si="2"/>
        <v>0.33333333333333326</v>
      </c>
    </row>
    <row r="45" spans="2:17" s="27" customFormat="1" ht="23.25" customHeight="1">
      <c r="B45" s="571" t="s">
        <v>40</v>
      </c>
      <c r="C45" s="46" t="s">
        <v>116</v>
      </c>
      <c r="D45" s="46" t="s">
        <v>116</v>
      </c>
      <c r="E45" s="46" t="s">
        <v>116</v>
      </c>
      <c r="F45" s="46">
        <v>20</v>
      </c>
      <c r="G45" s="46">
        <v>20</v>
      </c>
      <c r="H45" s="46">
        <v>20</v>
      </c>
      <c r="I45" s="46">
        <v>20</v>
      </c>
      <c r="J45" s="46">
        <v>20</v>
      </c>
      <c r="K45" s="49">
        <v>24</v>
      </c>
      <c r="L45" s="49">
        <v>26</v>
      </c>
      <c r="M45" s="582">
        <v>27</v>
      </c>
      <c r="N45" s="582">
        <v>31</v>
      </c>
      <c r="O45" s="582">
        <v>23</v>
      </c>
      <c r="P45" s="582">
        <v>20</v>
      </c>
      <c r="Q45" s="586" t="str">
        <f t="shared" si="2"/>
        <v>-</v>
      </c>
    </row>
    <row r="46" spans="2:17" s="27" customFormat="1" ht="23.25" customHeight="1">
      <c r="B46" s="571" t="s">
        <v>61</v>
      </c>
      <c r="C46" s="46" t="s">
        <v>116</v>
      </c>
      <c r="D46" s="46" t="s">
        <v>116</v>
      </c>
      <c r="E46" s="46" t="s">
        <v>116</v>
      </c>
      <c r="F46" s="46" t="s">
        <v>116</v>
      </c>
      <c r="G46" s="46" t="s">
        <v>116</v>
      </c>
      <c r="H46" s="46">
        <v>20</v>
      </c>
      <c r="I46" s="46">
        <v>15</v>
      </c>
      <c r="J46" s="46">
        <v>15</v>
      </c>
      <c r="K46" s="49">
        <v>15</v>
      </c>
      <c r="L46" s="49">
        <v>15</v>
      </c>
      <c r="M46" s="582">
        <v>15</v>
      </c>
      <c r="N46" s="582">
        <v>15</v>
      </c>
      <c r="O46" s="582">
        <v>15</v>
      </c>
      <c r="P46" s="582">
        <v>15</v>
      </c>
      <c r="Q46" s="586" t="str">
        <f t="shared" si="2"/>
        <v>-</v>
      </c>
    </row>
    <row r="47" spans="2:17" s="27" customFormat="1" ht="23.25" customHeight="1">
      <c r="B47" s="576" t="s">
        <v>86</v>
      </c>
      <c r="C47" s="577" t="s">
        <v>116</v>
      </c>
      <c r="D47" s="577" t="s">
        <v>116</v>
      </c>
      <c r="E47" s="577" t="s">
        <v>116</v>
      </c>
      <c r="F47" s="577" t="s">
        <v>116</v>
      </c>
      <c r="G47" s="577" t="s">
        <v>116</v>
      </c>
      <c r="H47" s="577" t="s">
        <v>116</v>
      </c>
      <c r="I47" s="577" t="s">
        <v>116</v>
      </c>
      <c r="J47" s="577" t="s">
        <v>116</v>
      </c>
      <c r="K47" s="577" t="s">
        <v>116</v>
      </c>
      <c r="L47" s="577" t="s">
        <v>116</v>
      </c>
      <c r="M47" s="577">
        <v>13</v>
      </c>
      <c r="N47" s="577">
        <v>14</v>
      </c>
      <c r="O47" s="577">
        <v>20</v>
      </c>
      <c r="P47" s="577">
        <v>20</v>
      </c>
      <c r="Q47" s="586" t="str">
        <f t="shared" si="2"/>
        <v>-</v>
      </c>
    </row>
    <row r="48" spans="2:17" s="27" customFormat="1" ht="23.25" customHeight="1">
      <c r="B48" s="571" t="s">
        <v>65</v>
      </c>
      <c r="C48" s="46" t="s">
        <v>116</v>
      </c>
      <c r="D48" s="46" t="s">
        <v>116</v>
      </c>
      <c r="E48" s="46" t="s">
        <v>116</v>
      </c>
      <c r="F48" s="46" t="s">
        <v>116</v>
      </c>
      <c r="G48" s="46" t="s">
        <v>116</v>
      </c>
      <c r="H48" s="46">
        <v>16</v>
      </c>
      <c r="I48" s="46">
        <v>20</v>
      </c>
      <c r="J48" s="46">
        <v>20</v>
      </c>
      <c r="K48" s="49">
        <v>20</v>
      </c>
      <c r="L48" s="49">
        <v>20</v>
      </c>
      <c r="M48" s="582">
        <v>25</v>
      </c>
      <c r="N48" s="582">
        <v>15</v>
      </c>
      <c r="O48" s="582">
        <v>15</v>
      </c>
      <c r="P48" s="582">
        <v>15</v>
      </c>
      <c r="Q48" s="586" t="str">
        <f t="shared" si="2"/>
        <v>-</v>
      </c>
    </row>
    <row r="49" spans="1:17" s="27" customFormat="1" ht="23.25" customHeight="1">
      <c r="B49" s="571" t="s">
        <v>75</v>
      </c>
      <c r="C49" s="46" t="s">
        <v>116</v>
      </c>
      <c r="D49" s="46" t="s">
        <v>116</v>
      </c>
      <c r="E49" s="46" t="s">
        <v>116</v>
      </c>
      <c r="F49" s="46" t="s">
        <v>116</v>
      </c>
      <c r="G49" s="46" t="s">
        <v>116</v>
      </c>
      <c r="H49" s="46" t="s">
        <v>116</v>
      </c>
      <c r="I49" s="46" t="s">
        <v>116</v>
      </c>
      <c r="J49" s="46">
        <v>15</v>
      </c>
      <c r="K49" s="49">
        <v>15</v>
      </c>
      <c r="L49" s="49">
        <v>15</v>
      </c>
      <c r="M49" s="582">
        <v>20</v>
      </c>
      <c r="N49" s="582">
        <v>15</v>
      </c>
      <c r="O49" s="582">
        <v>14</v>
      </c>
      <c r="P49" s="582">
        <v>15</v>
      </c>
      <c r="Q49" s="586" t="str">
        <f t="shared" si="2"/>
        <v>-</v>
      </c>
    </row>
    <row r="50" spans="1:17" s="27" customFormat="1" ht="23.25" customHeight="1">
      <c r="B50" s="566" t="s">
        <v>43</v>
      </c>
      <c r="C50" s="573" t="s">
        <v>116</v>
      </c>
      <c r="D50" s="573" t="s">
        <v>116</v>
      </c>
      <c r="E50" s="573" t="s">
        <v>116</v>
      </c>
      <c r="F50" s="573">
        <v>15</v>
      </c>
      <c r="G50" s="573">
        <v>15</v>
      </c>
      <c r="H50" s="573">
        <v>20</v>
      </c>
      <c r="I50" s="573">
        <v>23</v>
      </c>
      <c r="J50" s="573">
        <v>20</v>
      </c>
      <c r="K50" s="526">
        <v>20</v>
      </c>
      <c r="L50" s="526">
        <v>20</v>
      </c>
      <c r="M50" s="583">
        <v>20</v>
      </c>
      <c r="N50" s="583">
        <v>20</v>
      </c>
      <c r="O50" s="583">
        <v>20</v>
      </c>
      <c r="P50" s="582">
        <v>20</v>
      </c>
      <c r="Q50" s="586" t="str">
        <f t="shared" si="2"/>
        <v>-</v>
      </c>
    </row>
    <row r="51" spans="1:17" s="27" customFormat="1" ht="23.25" customHeight="1">
      <c r="B51" s="578" t="s">
        <v>182</v>
      </c>
      <c r="C51" s="579">
        <f>SUM(C28:C50)</f>
        <v>47</v>
      </c>
      <c r="D51" s="579">
        <f t="shared" ref="D51:P51" si="3">SUM(D28:D50)</f>
        <v>70</v>
      </c>
      <c r="E51" s="579">
        <f t="shared" si="3"/>
        <v>88</v>
      </c>
      <c r="F51" s="579">
        <f t="shared" si="3"/>
        <v>151</v>
      </c>
      <c r="G51" s="579">
        <f t="shared" si="3"/>
        <v>165</v>
      </c>
      <c r="H51" s="579">
        <f t="shared" si="3"/>
        <v>256</v>
      </c>
      <c r="I51" s="579">
        <f t="shared" si="3"/>
        <v>280</v>
      </c>
      <c r="J51" s="579">
        <f t="shared" si="3"/>
        <v>291</v>
      </c>
      <c r="K51" s="579">
        <f t="shared" si="3"/>
        <v>324</v>
      </c>
      <c r="L51" s="579">
        <f t="shared" si="3"/>
        <v>305</v>
      </c>
      <c r="M51" s="579">
        <f t="shared" si="3"/>
        <v>378</v>
      </c>
      <c r="N51" s="579">
        <f t="shared" si="3"/>
        <v>379</v>
      </c>
      <c r="O51" s="579">
        <f t="shared" si="3"/>
        <v>359</v>
      </c>
      <c r="P51" s="579">
        <f t="shared" si="3"/>
        <v>397</v>
      </c>
      <c r="Q51" s="587">
        <f t="shared" si="2"/>
        <v>7.4468085106382986</v>
      </c>
    </row>
    <row r="52" spans="1:17" s="27" customFormat="1" ht="23.25" customHeight="1">
      <c r="B52" s="580" t="s">
        <v>183</v>
      </c>
      <c r="C52" s="581">
        <f t="shared" ref="C52:P52" si="4">C26+C51</f>
        <v>55</v>
      </c>
      <c r="D52" s="581">
        <f t="shared" si="4"/>
        <v>78</v>
      </c>
      <c r="E52" s="581">
        <f t="shared" si="4"/>
        <v>100</v>
      </c>
      <c r="F52" s="581">
        <f t="shared" si="4"/>
        <v>166</v>
      </c>
      <c r="G52" s="581">
        <f t="shared" si="4"/>
        <v>198</v>
      </c>
      <c r="H52" s="581">
        <f t="shared" si="4"/>
        <v>301</v>
      </c>
      <c r="I52" s="581">
        <f t="shared" si="4"/>
        <v>315</v>
      </c>
      <c r="J52" s="581">
        <f t="shared" si="4"/>
        <v>345</v>
      </c>
      <c r="K52" s="581">
        <f t="shared" si="4"/>
        <v>401</v>
      </c>
      <c r="L52" s="581">
        <f t="shared" si="4"/>
        <v>395</v>
      </c>
      <c r="M52" s="581">
        <f t="shared" si="4"/>
        <v>465</v>
      </c>
      <c r="N52" s="581">
        <f t="shared" si="4"/>
        <v>472</v>
      </c>
      <c r="O52" s="581">
        <f t="shared" si="4"/>
        <v>440</v>
      </c>
      <c r="P52" s="581">
        <f t="shared" si="4"/>
        <v>511</v>
      </c>
      <c r="Q52" s="589">
        <f t="shared" si="2"/>
        <v>8.290909090909091</v>
      </c>
    </row>
    <row r="53" spans="1:17" s="27" customFormat="1" ht="23.25" customHeight="1">
      <c r="B53" s="32" t="s">
        <v>7</v>
      </c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</row>
    <row r="54" spans="1:17" s="27" customFormat="1" ht="23.25" customHeight="1">
      <c r="B54" s="376" t="s">
        <v>272</v>
      </c>
      <c r="C54" s="68"/>
      <c r="D54" s="68"/>
      <c r="E54" s="68"/>
      <c r="F54" s="68"/>
      <c r="G54" s="68"/>
      <c r="H54" s="68"/>
      <c r="I54" s="68"/>
      <c r="J54" s="68"/>
      <c r="K54" s="134"/>
      <c r="L54" s="134"/>
      <c r="M54" s="134"/>
      <c r="N54" s="134"/>
      <c r="O54" s="134"/>
      <c r="P54" s="134"/>
      <c r="Q54" s="300"/>
    </row>
    <row r="55" spans="1:17" s="27" customFormat="1" ht="23.25" customHeight="1">
      <c r="B55" s="376" t="s">
        <v>273</v>
      </c>
      <c r="C55" s="68"/>
      <c r="D55" s="68"/>
      <c r="E55" s="68"/>
      <c r="F55" s="68"/>
      <c r="G55" s="68"/>
      <c r="H55" s="68"/>
      <c r="I55" s="68"/>
      <c r="J55" s="68"/>
      <c r="K55" s="134"/>
      <c r="L55" s="134"/>
      <c r="M55" s="134"/>
      <c r="N55" s="134"/>
      <c r="O55" s="134"/>
      <c r="P55" s="134"/>
      <c r="Q55" s="300"/>
    </row>
    <row r="56" spans="1:17" s="27" customFormat="1" ht="23.25" customHeight="1">
      <c r="B56" s="285" t="s">
        <v>208</v>
      </c>
      <c r="C56" s="68"/>
      <c r="D56" s="68"/>
      <c r="E56" s="68"/>
      <c r="F56" s="68"/>
      <c r="G56" s="68"/>
      <c r="H56" s="68"/>
      <c r="I56" s="68"/>
      <c r="J56" s="68"/>
      <c r="K56" s="134"/>
      <c r="L56" s="84"/>
      <c r="M56" s="84"/>
      <c r="N56" s="84"/>
      <c r="O56" s="84"/>
      <c r="P56" s="84"/>
      <c r="Q56" s="300"/>
    </row>
    <row r="57" spans="1:17" s="27" customFormat="1" ht="23.25" customHeight="1">
      <c r="B57" s="376"/>
      <c r="C57" s="68"/>
      <c r="D57" s="68"/>
      <c r="E57" s="68"/>
      <c r="F57" s="68"/>
      <c r="G57" s="68"/>
      <c r="H57" s="68"/>
      <c r="I57" s="68"/>
      <c r="J57" s="68"/>
      <c r="K57" s="134"/>
      <c r="L57" s="84"/>
      <c r="M57" s="84"/>
      <c r="N57" s="84"/>
      <c r="O57" s="84"/>
      <c r="P57" s="84"/>
      <c r="Q57" s="300"/>
    </row>
    <row r="58" spans="1:17" s="27" customFormat="1" ht="23.25" customHeight="1">
      <c r="B58" s="376"/>
      <c r="C58" s="68"/>
      <c r="D58" s="68"/>
      <c r="E58" s="68"/>
      <c r="F58" s="68"/>
      <c r="G58" s="68"/>
      <c r="H58" s="68"/>
      <c r="I58" s="68"/>
      <c r="J58" s="68"/>
      <c r="K58" s="134"/>
      <c r="L58" s="84"/>
      <c r="M58" s="84"/>
      <c r="N58" s="84"/>
      <c r="O58" s="84"/>
      <c r="P58" s="84"/>
      <c r="Q58" s="300"/>
    </row>
    <row r="59" spans="1:17" s="27" customFormat="1" ht="23.25" customHeight="1">
      <c r="B59" s="376"/>
      <c r="C59" s="68"/>
      <c r="D59" s="68"/>
      <c r="E59" s="68"/>
      <c r="F59" s="68"/>
      <c r="G59" s="68"/>
      <c r="H59" s="68"/>
      <c r="I59" s="68"/>
      <c r="J59" s="68"/>
      <c r="K59" s="134"/>
      <c r="L59" s="84"/>
      <c r="M59" s="84"/>
      <c r="N59" s="84"/>
      <c r="O59" s="84"/>
      <c r="P59" s="84"/>
      <c r="Q59" s="300"/>
    </row>
    <row r="60" spans="1:17" s="27" customFormat="1" ht="23.25" customHeight="1">
      <c r="B60" s="376"/>
      <c r="C60" s="68"/>
      <c r="D60" s="68"/>
      <c r="E60" s="68"/>
      <c r="F60" s="68"/>
      <c r="G60" s="68"/>
      <c r="H60" s="68"/>
      <c r="I60" s="68"/>
      <c r="J60" s="68"/>
      <c r="K60" s="134"/>
      <c r="L60" s="134"/>
      <c r="M60" s="134"/>
      <c r="N60" s="134"/>
      <c r="O60" s="134"/>
      <c r="P60" s="134"/>
      <c r="Q60" s="300"/>
    </row>
    <row r="61" spans="1:17" s="27" customFormat="1" ht="23.25" customHeight="1">
      <c r="A61"/>
      <c r="B61" s="269"/>
      <c r="C61" s="392"/>
      <c r="D61" s="392"/>
      <c r="E61" s="392"/>
      <c r="F61" s="392"/>
      <c r="G61" s="392"/>
      <c r="H61" s="392"/>
      <c r="I61" s="392"/>
      <c r="J61" s="392"/>
      <c r="K61" s="520"/>
      <c r="L61" s="520"/>
      <c r="M61" s="520"/>
      <c r="N61" s="520"/>
      <c r="O61" s="520"/>
      <c r="P61" s="520"/>
      <c r="Q61" s="385"/>
    </row>
    <row r="62" spans="1:17" s="27" customFormat="1" ht="23.25" customHeight="1">
      <c r="A62"/>
      <c r="B62" s="3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s="27" customFormat="1" ht="23.25" customHeight="1">
      <c r="A63"/>
      <c r="B63" s="537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s="27" customFormat="1" ht="23.25" customHeight="1">
      <c r="A64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s="27" customFormat="1" ht="23.25" customHeight="1">
      <c r="A65"/>
      <c r="B65" s="257"/>
      <c r="C65" s="387"/>
      <c r="D65" s="388"/>
      <c r="E65" s="295"/>
      <c r="F65" s="295"/>
      <c r="G65" s="544"/>
      <c r="H65" s="389"/>
      <c r="I65" s="389"/>
      <c r="J65" s="42"/>
      <c r="K65" s="335"/>
      <c r="L65" s="335"/>
      <c r="M65" s="335"/>
      <c r="N65" s="335"/>
      <c r="O65" s="335"/>
      <c r="P65" s="335"/>
      <c r="Q65" s="42"/>
    </row>
    <row r="66" spans="1:17" s="27" customFormat="1" ht="23.25" customHeight="1">
      <c r="A66"/>
      <c r="B66" s="390"/>
      <c r="C66" s="391"/>
      <c r="D66" s="391"/>
      <c r="E66" s="391"/>
      <c r="F66" s="391"/>
      <c r="G66" s="391"/>
      <c r="H66" s="391"/>
      <c r="I66" s="391"/>
      <c r="J66" s="391"/>
      <c r="K66" s="521"/>
      <c r="L66" s="521"/>
      <c r="M66" s="521"/>
      <c r="N66" s="521"/>
      <c r="O66" s="521"/>
      <c r="P66" s="521"/>
      <c r="Q66" s="42"/>
    </row>
    <row r="67" spans="1:17" s="27" customFormat="1" ht="23.25" customHeight="1">
      <c r="A67"/>
      <c r="B67" s="376"/>
      <c r="C67" s="68"/>
      <c r="D67" s="68"/>
      <c r="E67" s="68"/>
      <c r="F67" s="68"/>
      <c r="G67" s="68"/>
      <c r="H67" s="68"/>
      <c r="I67" s="68"/>
      <c r="J67" s="68"/>
      <c r="K67" s="134"/>
      <c r="L67" s="84"/>
      <c r="M67" s="84"/>
      <c r="N67" s="84"/>
      <c r="O67" s="84"/>
      <c r="P67" s="84"/>
      <c r="Q67" s="300"/>
    </row>
    <row r="68" spans="1:17" s="27" customFormat="1" ht="23.25" customHeight="1">
      <c r="A68"/>
      <c r="B68" s="376"/>
      <c r="C68" s="68"/>
      <c r="D68" s="68"/>
      <c r="E68" s="68"/>
      <c r="F68" s="68"/>
      <c r="G68" s="68"/>
      <c r="H68" s="68"/>
      <c r="I68" s="68"/>
      <c r="J68" s="68"/>
      <c r="K68" s="134"/>
      <c r="L68" s="84"/>
      <c r="M68" s="84"/>
      <c r="N68" s="84"/>
      <c r="O68" s="84"/>
      <c r="P68" s="84"/>
      <c r="Q68" s="300"/>
    </row>
    <row r="69" spans="1:17" s="27" customFormat="1" ht="23.25" customHeight="1">
      <c r="A69"/>
      <c r="B69" s="376"/>
      <c r="C69" s="68"/>
      <c r="D69" s="68"/>
      <c r="E69" s="68"/>
      <c r="F69" s="68"/>
      <c r="G69" s="68"/>
      <c r="H69" s="68"/>
      <c r="I69" s="68"/>
      <c r="J69" s="68"/>
      <c r="K69" s="84"/>
      <c r="L69" s="84"/>
      <c r="M69" s="84"/>
      <c r="N69" s="134"/>
      <c r="O69" s="134"/>
      <c r="P69" s="134"/>
      <c r="Q69" s="300"/>
    </row>
    <row r="70" spans="1:17" s="27" customFormat="1" ht="23.25" customHeight="1">
      <c r="A70"/>
      <c r="B70" s="376"/>
      <c r="C70" s="68"/>
      <c r="D70" s="68"/>
      <c r="E70" s="68"/>
      <c r="F70" s="68"/>
      <c r="G70" s="68"/>
      <c r="H70" s="68"/>
      <c r="I70" s="68"/>
      <c r="J70" s="68"/>
      <c r="K70" s="84"/>
      <c r="L70" s="84"/>
      <c r="M70" s="84"/>
      <c r="N70" s="84"/>
      <c r="O70" s="84"/>
      <c r="P70" s="84"/>
      <c r="Q70" s="300"/>
    </row>
    <row r="71" spans="1:17" s="27" customFormat="1" ht="23.25" customHeight="1">
      <c r="A71"/>
      <c r="B71" s="376"/>
      <c r="C71" s="68"/>
      <c r="D71" s="68"/>
      <c r="E71" s="68"/>
      <c r="F71" s="68"/>
      <c r="G71" s="68"/>
      <c r="H71" s="68"/>
      <c r="I71" s="68"/>
      <c r="J71" s="68"/>
      <c r="K71" s="84"/>
      <c r="L71" s="84"/>
      <c r="M71" s="84"/>
      <c r="N71" s="84"/>
      <c r="O71" s="84"/>
      <c r="P71" s="84"/>
      <c r="Q71" s="300"/>
    </row>
    <row r="72" spans="1:17" s="27" customFormat="1" ht="23.25" customHeight="1">
      <c r="A72"/>
      <c r="B72" s="376"/>
      <c r="C72" s="68"/>
      <c r="D72" s="68"/>
      <c r="E72" s="68"/>
      <c r="F72" s="68"/>
      <c r="G72" s="68"/>
      <c r="H72" s="68"/>
      <c r="I72" s="68"/>
      <c r="J72" s="68"/>
      <c r="K72" s="84"/>
      <c r="L72" s="84"/>
      <c r="M72" s="84"/>
      <c r="N72" s="134"/>
      <c r="O72" s="134"/>
      <c r="P72" s="134"/>
      <c r="Q72" s="300"/>
    </row>
    <row r="73" spans="1:17" s="27" customFormat="1" ht="23.25" customHeight="1">
      <c r="A73"/>
      <c r="B73" s="376"/>
      <c r="C73" s="68"/>
      <c r="D73" s="68"/>
      <c r="E73" s="68"/>
      <c r="F73" s="68"/>
      <c r="G73" s="68"/>
      <c r="H73" s="68"/>
      <c r="I73" s="68"/>
      <c r="J73" s="68"/>
      <c r="K73" s="134"/>
      <c r="L73" s="134"/>
      <c r="M73" s="134"/>
      <c r="N73" s="134"/>
      <c r="O73" s="134"/>
      <c r="P73" s="134"/>
      <c r="Q73" s="300"/>
    </row>
    <row r="74" spans="1:17" s="27" customFormat="1" ht="23.25" customHeight="1">
      <c r="A74"/>
      <c r="B74" s="269"/>
      <c r="C74" s="392"/>
      <c r="D74" s="392"/>
      <c r="E74" s="392"/>
      <c r="F74" s="392"/>
      <c r="G74" s="392"/>
      <c r="H74" s="392"/>
      <c r="I74" s="392"/>
      <c r="J74" s="392"/>
      <c r="K74" s="520"/>
      <c r="L74" s="520"/>
      <c r="M74" s="520"/>
      <c r="N74" s="520"/>
      <c r="O74" s="520"/>
      <c r="P74" s="520"/>
      <c r="Q74" s="385"/>
    </row>
    <row r="75" spans="1:17" s="27" customFormat="1" ht="23.25" customHeight="1">
      <c r="A75"/>
      <c r="B75" s="3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s="27" customFormat="1" ht="23.25" customHeight="1">
      <c r="A76"/>
      <c r="B76" s="36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s="27" customFormat="1" ht="23.25" customHeight="1">
      <c r="A7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s="27" customFormat="1" ht="23.25" customHeight="1">
      <c r="A78"/>
      <c r="B78" s="257"/>
      <c r="C78" s="387"/>
      <c r="D78" s="388"/>
      <c r="E78" s="295"/>
      <c r="F78" s="295"/>
      <c r="G78" s="544"/>
      <c r="H78" s="389"/>
      <c r="I78" s="389"/>
      <c r="J78" s="42"/>
      <c r="K78" s="335"/>
      <c r="L78" s="335"/>
      <c r="M78" s="335"/>
      <c r="N78" s="335"/>
      <c r="O78" s="335"/>
      <c r="P78" s="335"/>
      <c r="Q78" s="42"/>
    </row>
    <row r="79" spans="1:17" s="27" customFormat="1" ht="23.25" customHeight="1">
      <c r="A79"/>
      <c r="B79" s="390"/>
      <c r="C79" s="391"/>
      <c r="D79" s="391"/>
      <c r="E79" s="391"/>
      <c r="F79" s="391"/>
      <c r="G79" s="391"/>
      <c r="H79" s="391"/>
      <c r="I79" s="391"/>
      <c r="J79" s="391"/>
      <c r="K79" s="521"/>
      <c r="L79" s="521"/>
      <c r="M79" s="521"/>
      <c r="N79" s="521"/>
      <c r="O79" s="521"/>
      <c r="P79" s="521"/>
      <c r="Q79" s="42"/>
    </row>
    <row r="80" spans="1:17" s="27" customFormat="1" ht="23.25" customHeight="1">
      <c r="A80"/>
      <c r="B80" s="376"/>
      <c r="C80" s="68"/>
      <c r="D80" s="68"/>
      <c r="E80" s="68"/>
      <c r="F80" s="68"/>
      <c r="G80" s="68"/>
      <c r="H80" s="68"/>
      <c r="I80" s="68"/>
      <c r="J80" s="68"/>
      <c r="K80" s="134"/>
      <c r="L80" s="84"/>
      <c r="M80" s="84"/>
      <c r="N80" s="84"/>
      <c r="O80" s="84"/>
      <c r="P80" s="84"/>
      <c r="Q80" s="300"/>
    </row>
    <row r="81" spans="1:17" s="27" customFormat="1" ht="23.25" customHeight="1">
      <c r="A81"/>
      <c r="B81" s="376"/>
      <c r="C81" s="68"/>
      <c r="D81" s="68"/>
      <c r="E81" s="68"/>
      <c r="F81" s="68"/>
      <c r="G81" s="68"/>
      <c r="H81" s="68"/>
      <c r="I81" s="68"/>
      <c r="J81" s="68"/>
      <c r="K81" s="134"/>
      <c r="L81" s="84"/>
      <c r="M81" s="84"/>
      <c r="N81" s="84"/>
      <c r="O81" s="84"/>
      <c r="P81" s="84"/>
      <c r="Q81" s="300"/>
    </row>
    <row r="82" spans="1:17" s="27" customFormat="1" ht="23.25" customHeight="1">
      <c r="A82"/>
      <c r="B82" s="376"/>
      <c r="C82" s="68"/>
      <c r="D82" s="68"/>
      <c r="E82" s="68"/>
      <c r="F82" s="68"/>
      <c r="G82" s="68"/>
      <c r="H82" s="68"/>
      <c r="I82" s="68"/>
      <c r="J82" s="68"/>
      <c r="K82" s="84"/>
      <c r="L82" s="84"/>
      <c r="M82" s="84"/>
      <c r="N82" s="84"/>
      <c r="O82" s="84"/>
      <c r="P82" s="84"/>
      <c r="Q82" s="300"/>
    </row>
    <row r="83" spans="1:17" s="27" customFormat="1" ht="23.25" customHeight="1">
      <c r="A83"/>
      <c r="B83" s="376"/>
      <c r="C83" s="68"/>
      <c r="D83" s="68"/>
      <c r="E83" s="68"/>
      <c r="F83" s="68"/>
      <c r="G83" s="68"/>
      <c r="H83" s="68"/>
      <c r="I83" s="68"/>
      <c r="J83" s="68"/>
      <c r="K83" s="84"/>
      <c r="L83" s="84"/>
      <c r="M83" s="84"/>
      <c r="N83" s="84"/>
      <c r="O83" s="84"/>
      <c r="P83" s="84"/>
      <c r="Q83" s="300"/>
    </row>
    <row r="84" spans="1:17" s="27" customFormat="1" ht="23.25" customHeight="1">
      <c r="A84"/>
      <c r="B84" s="376"/>
      <c r="C84" s="68"/>
      <c r="D84" s="68"/>
      <c r="E84" s="68"/>
      <c r="F84" s="68"/>
      <c r="G84" s="68"/>
      <c r="H84" s="68"/>
      <c r="I84" s="68"/>
      <c r="J84" s="68"/>
      <c r="K84" s="84"/>
      <c r="L84" s="84"/>
      <c r="M84" s="84"/>
      <c r="N84" s="84"/>
      <c r="O84" s="84"/>
      <c r="P84" s="84"/>
      <c r="Q84" s="300"/>
    </row>
    <row r="85" spans="1:17" s="27" customFormat="1" ht="23.25" customHeight="1">
      <c r="A85"/>
      <c r="B85" s="376"/>
      <c r="C85" s="68"/>
      <c r="D85" s="68"/>
      <c r="E85" s="68"/>
      <c r="F85" s="68"/>
      <c r="G85" s="68"/>
      <c r="H85" s="68"/>
      <c r="I85" s="68"/>
      <c r="J85" s="68"/>
      <c r="K85" s="84"/>
      <c r="L85" s="84"/>
      <c r="M85" s="84"/>
      <c r="N85" s="84"/>
      <c r="O85" s="84"/>
      <c r="P85" s="84"/>
      <c r="Q85" s="300"/>
    </row>
    <row r="86" spans="1:17" s="27" customFormat="1" ht="23.25" customHeight="1">
      <c r="A86"/>
      <c r="B86" s="269"/>
      <c r="C86" s="392"/>
      <c r="D86" s="392"/>
      <c r="E86" s="392"/>
      <c r="F86" s="392"/>
      <c r="G86" s="392"/>
      <c r="H86" s="392"/>
      <c r="I86" s="392"/>
      <c r="J86" s="392"/>
      <c r="K86" s="520"/>
      <c r="L86" s="520"/>
      <c r="M86" s="520"/>
      <c r="N86" s="520"/>
      <c r="O86" s="520"/>
      <c r="P86" s="520"/>
      <c r="Q86" s="385"/>
    </row>
    <row r="87" spans="1:17" s="27" customFormat="1" ht="23.25" customHeight="1">
      <c r="A87"/>
      <c r="B87" s="32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s="27" customFormat="1" ht="23.25" customHeight="1">
      <c r="A8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s="27" customFormat="1" ht="23.25" customHeight="1">
      <c r="A89"/>
      <c r="B89" s="257"/>
      <c r="C89" s="325"/>
      <c r="D89" s="325"/>
      <c r="E89" s="325"/>
      <c r="F89" s="325"/>
      <c r="G89" s="325"/>
      <c r="H89" s="325"/>
      <c r="I89" s="325"/>
      <c r="J89" s="325"/>
      <c r="K89" s="145"/>
      <c r="L89" s="145"/>
      <c r="M89" s="145"/>
      <c r="N89" s="145"/>
      <c r="O89" s="145"/>
      <c r="P89" s="145"/>
      <c r="Q89" s="325"/>
    </row>
    <row r="90" spans="1:17" s="27" customFormat="1" ht="23.25" customHeight="1">
      <c r="A90"/>
      <c r="B90" s="390"/>
      <c r="C90" s="391"/>
      <c r="D90" s="391"/>
      <c r="E90" s="391"/>
      <c r="F90" s="391"/>
      <c r="G90" s="391"/>
      <c r="H90" s="391"/>
      <c r="I90" s="391"/>
      <c r="J90" s="391"/>
      <c r="K90" s="521"/>
      <c r="L90" s="521"/>
      <c r="M90" s="521"/>
      <c r="N90" s="521"/>
      <c r="O90" s="521"/>
      <c r="P90" s="521"/>
      <c r="Q90" s="42"/>
    </row>
    <row r="91" spans="1:17" s="27" customFormat="1" ht="23.25" customHeight="1">
      <c r="A91"/>
      <c r="B91" s="376"/>
      <c r="C91" s="68"/>
      <c r="D91" s="68"/>
      <c r="E91" s="68"/>
      <c r="F91" s="68"/>
      <c r="G91" s="68"/>
      <c r="H91" s="68"/>
      <c r="I91" s="68"/>
      <c r="J91" s="68"/>
      <c r="K91" s="134"/>
      <c r="L91" s="134"/>
      <c r="M91" s="134"/>
      <c r="N91" s="134"/>
      <c r="O91" s="134"/>
      <c r="P91" s="134"/>
      <c r="Q91" s="300"/>
    </row>
    <row r="92" spans="1:17" s="27" customFormat="1" ht="23.25" customHeight="1">
      <c r="A92"/>
      <c r="B92" s="376"/>
      <c r="C92" s="68"/>
      <c r="D92" s="68"/>
      <c r="E92" s="68"/>
      <c r="F92" s="68"/>
      <c r="G92" s="68"/>
      <c r="H92" s="68"/>
      <c r="I92" s="68"/>
      <c r="J92" s="68"/>
      <c r="K92" s="134"/>
      <c r="L92" s="134"/>
      <c r="M92" s="134"/>
      <c r="N92" s="134"/>
      <c r="O92" s="134"/>
      <c r="P92" s="134"/>
      <c r="Q92" s="300"/>
    </row>
    <row r="93" spans="1:17" s="27" customFormat="1" ht="23.25" customHeight="1">
      <c r="A93"/>
      <c r="B93" s="269"/>
      <c r="C93" s="392"/>
      <c r="D93" s="392"/>
      <c r="E93" s="392"/>
      <c r="F93" s="392"/>
      <c r="G93" s="392"/>
      <c r="H93" s="392"/>
      <c r="I93" s="392"/>
      <c r="J93" s="392"/>
      <c r="K93" s="520"/>
      <c r="L93" s="520"/>
      <c r="M93" s="520"/>
      <c r="N93" s="520"/>
      <c r="O93" s="520"/>
      <c r="P93" s="520"/>
      <c r="Q93" s="300"/>
    </row>
    <row r="94" spans="1:17" s="27" customFormat="1" ht="23.25" customHeight="1">
      <c r="A94"/>
      <c r="B94" s="32"/>
      <c r="C94" s="36"/>
      <c r="D94" s="36"/>
      <c r="E94" s="36"/>
      <c r="F94" s="36"/>
      <c r="G94" s="36"/>
      <c r="H94" s="36"/>
      <c r="I94" s="36"/>
      <c r="J94" s="36"/>
      <c r="K94" s="145"/>
      <c r="L94" s="145"/>
      <c r="M94" s="145"/>
      <c r="N94" s="145"/>
      <c r="O94" s="145"/>
      <c r="P94" s="145"/>
      <c r="Q94" s="36"/>
    </row>
    <row r="95" spans="1:17" s="27" customFormat="1" ht="23.25" customHeight="1">
      <c r="A95"/>
      <c r="B95" s="36"/>
      <c r="C95" s="36"/>
      <c r="D95" s="36"/>
      <c r="E95" s="36"/>
      <c r="F95" s="36"/>
      <c r="G95" s="36"/>
      <c r="H95" s="36"/>
      <c r="I95" s="36"/>
      <c r="J95" s="36"/>
      <c r="K95" s="145"/>
      <c r="L95" s="145"/>
      <c r="M95" s="145"/>
      <c r="N95" s="145"/>
      <c r="O95" s="145"/>
      <c r="P95" s="145"/>
      <c r="Q95" s="36"/>
    </row>
    <row r="96" spans="1:17" s="27" customFormat="1" ht="23.25" customHeight="1">
      <c r="A96"/>
      <c r="B96" s="36"/>
      <c r="C96" s="36"/>
      <c r="D96" s="36"/>
      <c r="E96" s="36"/>
      <c r="F96" s="36"/>
      <c r="G96" s="36"/>
      <c r="H96" s="36"/>
      <c r="I96" s="36"/>
      <c r="J96" s="36"/>
      <c r="K96" s="145"/>
      <c r="L96" s="145"/>
      <c r="M96" s="145"/>
      <c r="N96" s="145"/>
      <c r="O96" s="145"/>
      <c r="P96" s="145"/>
      <c r="Q96" s="36"/>
    </row>
    <row r="97" spans="1:17" s="27" customFormat="1" ht="23.25" customHeight="1">
      <c r="A97"/>
      <c r="B97" s="36"/>
      <c r="C97" s="36"/>
      <c r="D97" s="36"/>
      <c r="E97" s="36"/>
      <c r="F97" s="36"/>
      <c r="G97" s="36"/>
      <c r="H97" s="36"/>
      <c r="I97" s="36"/>
      <c r="J97" s="36"/>
      <c r="K97" s="145"/>
      <c r="L97" s="145"/>
      <c r="M97" s="145"/>
      <c r="N97" s="145"/>
      <c r="O97" s="145"/>
      <c r="P97" s="145"/>
      <c r="Q97" s="36"/>
    </row>
    <row r="98" spans="1:17" s="27" customFormat="1" ht="23.25" customHeight="1">
      <c r="A98"/>
      <c r="B98" s="36"/>
      <c r="C98" s="36"/>
      <c r="D98" s="36"/>
      <c r="E98" s="36"/>
      <c r="F98" s="36"/>
      <c r="G98" s="36"/>
      <c r="H98" s="36"/>
      <c r="I98" s="36"/>
      <c r="J98" s="36"/>
      <c r="K98" s="145"/>
      <c r="L98" s="145"/>
      <c r="M98" s="145"/>
      <c r="N98" s="145"/>
      <c r="O98" s="145"/>
      <c r="P98" s="145"/>
      <c r="Q98" s="36"/>
    </row>
    <row r="99" spans="1:17" s="27" customFormat="1" ht="23.25" customHeight="1">
      <c r="A99"/>
      <c r="B99" s="36"/>
      <c r="C99" s="36"/>
      <c r="D99" s="36"/>
      <c r="E99" s="36"/>
      <c r="F99" s="36"/>
      <c r="G99" s="36"/>
      <c r="H99" s="36"/>
      <c r="I99" s="36"/>
      <c r="J99" s="36"/>
      <c r="K99" s="145"/>
      <c r="L99" s="145"/>
      <c r="M99" s="145"/>
      <c r="N99" s="145"/>
      <c r="O99" s="145"/>
      <c r="P99" s="145"/>
      <c r="Q99" s="36"/>
    </row>
    <row r="100" spans="1:17" s="27" customFormat="1" ht="23.25" customHeight="1">
      <c r="A100"/>
      <c r="B100" s="36"/>
      <c r="C100" s="36"/>
      <c r="D100" s="36"/>
      <c r="E100" s="36"/>
      <c r="F100" s="36"/>
      <c r="G100" s="36"/>
      <c r="H100" s="36"/>
      <c r="I100" s="36"/>
      <c r="J100" s="36"/>
      <c r="K100" s="145"/>
      <c r="L100" s="145"/>
      <c r="M100" s="145"/>
      <c r="N100" s="145"/>
      <c r="O100" s="145"/>
      <c r="P100" s="145"/>
      <c r="Q100" s="36"/>
    </row>
    <row r="101" spans="1:17" s="27" customFormat="1" ht="23.25" customHeight="1">
      <c r="A101"/>
      <c r="B101" s="36"/>
      <c r="C101" s="36"/>
      <c r="D101" s="36"/>
      <c r="E101" s="36"/>
      <c r="F101" s="36"/>
      <c r="G101" s="36"/>
      <c r="H101" s="36"/>
      <c r="I101" s="36"/>
      <c r="J101" s="36"/>
      <c r="K101" s="145"/>
      <c r="L101" s="145"/>
      <c r="M101" s="145"/>
      <c r="N101" s="145"/>
      <c r="O101" s="145"/>
      <c r="P101" s="145"/>
      <c r="Q101" s="36"/>
    </row>
    <row r="102" spans="1:17" s="27" customFormat="1" ht="23.25" customHeight="1">
      <c r="A102"/>
      <c r="B102" s="36"/>
      <c r="C102" s="36"/>
      <c r="D102" s="36"/>
      <c r="E102" s="36"/>
      <c r="F102" s="36"/>
      <c r="G102" s="36"/>
      <c r="H102" s="36"/>
      <c r="I102" s="36"/>
      <c r="J102" s="36"/>
      <c r="K102" s="145"/>
      <c r="L102" s="145"/>
      <c r="M102" s="145"/>
      <c r="N102" s="145"/>
      <c r="O102" s="145"/>
      <c r="P102" s="145"/>
      <c r="Q102" s="36"/>
    </row>
    <row r="103" spans="1:17" s="27" customFormat="1" ht="23.25" customHeight="1">
      <c r="A103"/>
      <c r="B103" s="36"/>
      <c r="C103" s="36"/>
      <c r="D103" s="36"/>
      <c r="E103" s="36"/>
      <c r="F103" s="36"/>
      <c r="G103" s="36"/>
      <c r="H103" s="36"/>
      <c r="I103" s="36"/>
      <c r="J103" s="36"/>
      <c r="K103" s="145"/>
      <c r="L103" s="145"/>
      <c r="M103" s="145"/>
      <c r="N103" s="145"/>
      <c r="O103" s="145"/>
      <c r="P103" s="145"/>
      <c r="Q103" s="36"/>
    </row>
    <row r="104" spans="1:17" s="27" customFormat="1" ht="23.25" customHeight="1">
      <c r="A104"/>
      <c r="B104" s="36"/>
      <c r="C104" s="36"/>
      <c r="D104" s="36"/>
      <c r="E104" s="36"/>
      <c r="F104" s="36"/>
      <c r="G104" s="36"/>
      <c r="H104" s="36"/>
      <c r="I104" s="36"/>
      <c r="J104" s="36"/>
      <c r="K104" s="145"/>
      <c r="L104" s="145"/>
      <c r="M104" s="145"/>
      <c r="N104" s="145"/>
      <c r="O104" s="145"/>
      <c r="P104" s="145"/>
      <c r="Q104" s="36"/>
    </row>
    <row r="105" spans="1:17" s="27" customFormat="1" ht="23.25" customHeight="1">
      <c r="A105"/>
      <c r="B105" s="36"/>
      <c r="C105" s="36"/>
      <c r="D105" s="36"/>
      <c r="E105" s="36"/>
      <c r="F105" s="36"/>
      <c r="G105" s="36"/>
      <c r="H105" s="36"/>
      <c r="I105" s="36"/>
      <c r="J105" s="36"/>
      <c r="K105" s="145"/>
      <c r="L105" s="145"/>
      <c r="M105" s="145"/>
      <c r="N105" s="145"/>
      <c r="O105" s="145"/>
      <c r="P105" s="145"/>
      <c r="Q105" s="36"/>
    </row>
    <row r="106" spans="1:17" s="27" customFormat="1" ht="23.25" customHeight="1">
      <c r="A106"/>
      <c r="B106" s="36"/>
      <c r="C106" s="36"/>
      <c r="D106" s="36"/>
      <c r="E106" s="36"/>
      <c r="F106" s="36"/>
      <c r="G106" s="36"/>
      <c r="H106" s="36"/>
      <c r="I106" s="36"/>
      <c r="J106" s="36"/>
      <c r="K106" s="145"/>
      <c r="L106" s="145"/>
      <c r="M106" s="145"/>
      <c r="N106" s="145"/>
      <c r="O106" s="145"/>
      <c r="P106" s="145"/>
      <c r="Q106" s="36"/>
    </row>
    <row r="107" spans="1:17" s="27" customFormat="1" ht="23.25" customHeight="1">
      <c r="A107"/>
      <c r="B107" s="36"/>
      <c r="C107" s="36"/>
      <c r="D107" s="36"/>
      <c r="E107" s="36"/>
      <c r="F107" s="36"/>
      <c r="G107" s="36"/>
      <c r="H107" s="36"/>
      <c r="I107" s="36"/>
      <c r="J107" s="36"/>
      <c r="K107" s="145"/>
      <c r="L107" s="145"/>
      <c r="M107" s="145"/>
      <c r="N107" s="145"/>
      <c r="O107" s="145"/>
      <c r="P107" s="145"/>
      <c r="Q107" s="36"/>
    </row>
    <row r="108" spans="1:17" s="27" customFormat="1" ht="23.25" customHeight="1">
      <c r="A108"/>
      <c r="B108" s="36"/>
      <c r="C108" s="36"/>
      <c r="D108" s="36"/>
      <c r="E108" s="36"/>
      <c r="F108" s="36"/>
      <c r="G108" s="36"/>
      <c r="H108" s="36"/>
      <c r="I108" s="36"/>
      <c r="J108" s="36"/>
      <c r="K108" s="145"/>
      <c r="L108" s="145"/>
      <c r="M108" s="145"/>
      <c r="N108" s="145"/>
      <c r="O108" s="145"/>
      <c r="P108" s="145"/>
      <c r="Q108" s="36"/>
    </row>
    <row r="109" spans="1:17" s="27" customFormat="1" ht="23.25" customHeight="1">
      <c r="A109"/>
      <c r="B109" s="36"/>
      <c r="C109" s="36"/>
      <c r="D109" s="36"/>
      <c r="E109" s="36"/>
      <c r="F109" s="36"/>
      <c r="G109" s="36"/>
      <c r="H109" s="36"/>
      <c r="I109" s="36"/>
      <c r="J109" s="36"/>
      <c r="K109" s="145"/>
      <c r="L109" s="145"/>
      <c r="M109" s="145"/>
      <c r="N109" s="145"/>
      <c r="O109" s="145"/>
      <c r="P109" s="145"/>
      <c r="Q109" s="36"/>
    </row>
    <row r="110" spans="1:17" s="27" customFormat="1" ht="23.25" customHeight="1">
      <c r="A110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s="27" customFormat="1" ht="23.25" customHeight="1">
      <c r="A111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s="27" customFormat="1" ht="23.25" customHeight="1">
      <c r="A112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s="27" customFormat="1" ht="23.25" customHeight="1">
      <c r="A11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s="27" customFormat="1" ht="23.25" customHeight="1">
      <c r="A11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s="27" customFormat="1" ht="23.25" customHeight="1">
      <c r="A11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s="27" customFormat="1" ht="23.25" customHeight="1">
      <c r="A11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s="27" customFormat="1" ht="23.25" customHeight="1">
      <c r="A11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s="27" customFormat="1" ht="23.25" customHeight="1">
      <c r="A11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s="27" customFormat="1" ht="23.25" customHeight="1">
      <c r="A11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s="27" customFormat="1" ht="23.25" customHeight="1">
      <c r="A120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s="27" customFormat="1" ht="23.25" customHeight="1">
      <c r="A12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s="27" customFormat="1" ht="23.25" customHeight="1">
      <c r="A122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s="27" customFormat="1" ht="23.25" customHeight="1">
      <c r="A12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s="27" customFormat="1" ht="23.25" customHeigh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s="27" customFormat="1" ht="23.25" customHeight="1">
      <c r="A12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s="27" customFormat="1" ht="23.25" customHeight="1">
      <c r="A12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s="27" customFormat="1" ht="23.25" customHeight="1">
      <c r="A127"/>
    </row>
    <row r="128" spans="1:17" s="27" customFormat="1" ht="23.25" customHeight="1">
      <c r="A128"/>
    </row>
    <row r="129" spans="1:1" s="27" customFormat="1" ht="23.25" customHeight="1">
      <c r="A129"/>
    </row>
    <row r="130" spans="1:1" s="27" customFormat="1" ht="23.25" customHeight="1">
      <c r="A130"/>
    </row>
    <row r="131" spans="1:1" s="27" customFormat="1" ht="23.25" customHeight="1">
      <c r="A131"/>
    </row>
    <row r="132" spans="1:1" s="27" customFormat="1" ht="23.25" customHeight="1">
      <c r="A132"/>
    </row>
    <row r="133" spans="1:1" s="27" customFormat="1" ht="23.25" customHeight="1">
      <c r="A133"/>
    </row>
    <row r="134" spans="1:1" s="27" customFormat="1" ht="23.25" customHeight="1">
      <c r="A134"/>
    </row>
    <row r="135" spans="1:1" s="27" customFormat="1" ht="23.25" customHeight="1">
      <c r="A135"/>
    </row>
    <row r="136" spans="1:1" s="27" customFormat="1" ht="23.25" customHeight="1">
      <c r="A136"/>
    </row>
    <row r="137" spans="1:1" s="27" customFormat="1" ht="23.25" customHeight="1">
      <c r="A137"/>
    </row>
    <row r="138" spans="1:1" s="27" customFormat="1" ht="23.25" customHeight="1">
      <c r="A138"/>
    </row>
    <row r="139" spans="1:1" s="27" customFormat="1" ht="23.25" customHeight="1">
      <c r="A139"/>
    </row>
    <row r="140" spans="1:1" s="27" customFormat="1" ht="23.25" customHeight="1">
      <c r="A140"/>
    </row>
    <row r="141" spans="1:1" s="27" customFormat="1" ht="23.25" customHeight="1">
      <c r="A141"/>
    </row>
    <row r="142" spans="1:1" s="27" customFormat="1" ht="23.25" customHeight="1">
      <c r="A142"/>
    </row>
    <row r="143" spans="1:1" s="27" customFormat="1" ht="23.25" customHeight="1">
      <c r="A143"/>
    </row>
    <row r="144" spans="1:1" s="27" customFormat="1" ht="23.25" customHeight="1">
      <c r="A144"/>
    </row>
    <row r="145" spans="1:1" s="27" customFormat="1" ht="23.25" customHeight="1">
      <c r="A145"/>
    </row>
    <row r="146" spans="1:1" s="27" customFormat="1" ht="23.25" customHeight="1">
      <c r="A146"/>
    </row>
    <row r="147" spans="1:1" s="27" customFormat="1" ht="23.25" customHeight="1">
      <c r="A147"/>
    </row>
    <row r="148" spans="1:1" s="27" customFormat="1" ht="23.25" customHeight="1">
      <c r="A148"/>
    </row>
    <row r="149" spans="1:1" s="27" customFormat="1" ht="23.25" customHeight="1">
      <c r="A149"/>
    </row>
    <row r="150" spans="1:1" s="27" customFormat="1" ht="23.25" customHeight="1">
      <c r="A150"/>
    </row>
    <row r="151" spans="1:1" s="27" customFormat="1" ht="23.25" customHeight="1">
      <c r="A151"/>
    </row>
    <row r="152" spans="1:1" s="27" customFormat="1" ht="23.25" customHeight="1">
      <c r="A152"/>
    </row>
    <row r="153" spans="1:1" s="27" customFormat="1" ht="23.25" customHeight="1">
      <c r="A153"/>
    </row>
    <row r="154" spans="1:1" s="27" customFormat="1" ht="23.25" customHeight="1">
      <c r="A154"/>
    </row>
    <row r="155" spans="1:1" s="27" customFormat="1" ht="23.25" customHeight="1">
      <c r="A155"/>
    </row>
    <row r="156" spans="1:1" s="27" customFormat="1" ht="23.25" customHeight="1">
      <c r="A156"/>
    </row>
    <row r="157" spans="1:1" s="27" customFormat="1" ht="23.25" customHeight="1">
      <c r="A157"/>
    </row>
    <row r="158" spans="1:1" s="27" customFormat="1" ht="23.25" customHeight="1">
      <c r="A158"/>
    </row>
    <row r="159" spans="1:1" s="27" customFormat="1" ht="23.25" customHeight="1">
      <c r="A159"/>
    </row>
    <row r="160" spans="1:1" s="27" customFormat="1" ht="23.25" customHeight="1">
      <c r="A160"/>
    </row>
    <row r="161" spans="1:1" s="27" customFormat="1" ht="23.25" customHeight="1">
      <c r="A161"/>
    </row>
    <row r="162" spans="1:1" s="27" customFormat="1" ht="23.25" customHeight="1">
      <c r="A162"/>
    </row>
    <row r="163" spans="1:1" s="27" customFormat="1" ht="23.25" customHeight="1">
      <c r="A163"/>
    </row>
    <row r="164" spans="1:1" s="27" customFormat="1" ht="23.25" customHeight="1">
      <c r="A164"/>
    </row>
    <row r="165" spans="1:1" s="27" customFormat="1" ht="23.25" customHeight="1">
      <c r="A165"/>
    </row>
    <row r="166" spans="1:1" s="27" customFormat="1" ht="23.25" customHeight="1">
      <c r="A166"/>
    </row>
    <row r="167" spans="1:1" s="27" customFormat="1" ht="23.25" customHeight="1">
      <c r="A167"/>
    </row>
    <row r="168" spans="1:1" s="27" customFormat="1" ht="23.25" customHeight="1">
      <c r="A168"/>
    </row>
    <row r="169" spans="1:1" s="27" customFormat="1" ht="23.25" customHeight="1">
      <c r="A169"/>
    </row>
    <row r="170" spans="1:1" s="27" customFormat="1" ht="23.25" customHeight="1">
      <c r="A170"/>
    </row>
    <row r="171" spans="1:1" s="27" customFormat="1" ht="23.25" customHeight="1">
      <c r="A171"/>
    </row>
    <row r="172" spans="1:1" s="27" customFormat="1" ht="23.25" customHeight="1">
      <c r="A172"/>
    </row>
    <row r="173" spans="1:1" s="27" customFormat="1" ht="23.25" customHeight="1">
      <c r="A173"/>
    </row>
    <row r="174" spans="1:1" s="27" customFormat="1" ht="23.25" customHeight="1">
      <c r="A174"/>
    </row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K184"/>
  <sheetViews>
    <sheetView showGridLines="0" zoomScale="85" zoomScaleNormal="85" workbookViewId="0">
      <selection activeCell="H42" sqref="H42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274</v>
      </c>
      <c r="B12" s="736"/>
      <c r="C12" s="736"/>
      <c r="D12" s="736"/>
      <c r="E12" s="736"/>
      <c r="F12" s="737"/>
      <c r="G12" s="735" t="s">
        <v>275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276</v>
      </c>
      <c r="B28" s="736"/>
      <c r="C28" s="736"/>
      <c r="D28" s="736"/>
      <c r="E28" s="736"/>
      <c r="F28" s="737"/>
      <c r="G28" s="735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/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55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S235"/>
  <sheetViews>
    <sheetView showGridLines="0" zoomScale="85" zoomScaleNormal="85" workbookViewId="0">
      <selection activeCell="B42" sqref="B42"/>
    </sheetView>
  </sheetViews>
  <sheetFormatPr defaultColWidth="0" defaultRowHeight="15"/>
  <cols>
    <col min="1" max="1" width="2.7109375" customWidth="1"/>
    <col min="2" max="2" width="48.7109375" customWidth="1"/>
    <col min="3" max="16" width="13.7109375" customWidth="1"/>
    <col min="17" max="17" width="14.7109375" customWidth="1"/>
    <col min="18" max="18" width="9.140625" customWidth="1"/>
    <col min="19" max="19" width="8.5703125" customWidth="1"/>
    <col min="20" max="16384" width="9.140625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0"/>
    </row>
    <row r="4" spans="1:1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0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11" spans="1:19" ht="23.25" customHeight="1"/>
    <row r="12" spans="1:19" s="27" customFormat="1" ht="23.25" customHeight="1">
      <c r="A12"/>
      <c r="B12" s="257" t="s">
        <v>277</v>
      </c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7"/>
      <c r="P12" s="567"/>
      <c r="Q12" s="567"/>
    </row>
    <row r="13" spans="1:19" s="27" customFormat="1" ht="50.1" customHeight="1">
      <c r="A13"/>
      <c r="B13" s="62" t="s">
        <v>211</v>
      </c>
      <c r="C13" s="274" t="s">
        <v>278</v>
      </c>
      <c r="D13" s="274" t="s">
        <v>279</v>
      </c>
      <c r="E13" s="274" t="s">
        <v>280</v>
      </c>
      <c r="F13" s="274" t="s">
        <v>281</v>
      </c>
      <c r="G13" s="274" t="s">
        <v>282</v>
      </c>
      <c r="H13" s="274" t="s">
        <v>283</v>
      </c>
      <c r="I13" s="274" t="s">
        <v>284</v>
      </c>
      <c r="J13" s="274" t="s">
        <v>285</v>
      </c>
      <c r="K13" s="274" t="s">
        <v>286</v>
      </c>
      <c r="L13" s="274" t="s">
        <v>287</v>
      </c>
      <c r="M13" s="274" t="s">
        <v>288</v>
      </c>
      <c r="N13" s="274" t="s">
        <v>289</v>
      </c>
      <c r="O13" s="274" t="s">
        <v>290</v>
      </c>
      <c r="P13" s="274" t="s">
        <v>291</v>
      </c>
      <c r="Q13" s="338" t="s">
        <v>112</v>
      </c>
    </row>
    <row r="14" spans="1:19" s="27" customFormat="1" ht="23.25" customHeight="1">
      <c r="A14"/>
      <c r="B14" s="402" t="s">
        <v>4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26"/>
    </row>
    <row r="15" spans="1:19" s="27" customFormat="1" ht="23.25" customHeight="1">
      <c r="A15"/>
      <c r="B15" s="547" t="s">
        <v>51</v>
      </c>
      <c r="C15" s="406" t="s">
        <v>116</v>
      </c>
      <c r="D15" s="406" t="s">
        <v>116</v>
      </c>
      <c r="E15" s="406" t="s">
        <v>116</v>
      </c>
      <c r="F15" s="406" t="s">
        <v>116</v>
      </c>
      <c r="G15" s="406" t="s">
        <v>116</v>
      </c>
      <c r="H15" s="406" t="s">
        <v>116</v>
      </c>
      <c r="I15" s="406" t="s">
        <v>116</v>
      </c>
      <c r="J15" s="406" t="s">
        <v>116</v>
      </c>
      <c r="K15" s="406" t="s">
        <v>116</v>
      </c>
      <c r="L15" s="406" t="s">
        <v>116</v>
      </c>
      <c r="M15" s="406" t="s">
        <v>116</v>
      </c>
      <c r="N15" s="406" t="s">
        <v>116</v>
      </c>
      <c r="O15" s="406" t="s">
        <v>116</v>
      </c>
      <c r="P15" s="68">
        <v>13</v>
      </c>
      <c r="Q15" s="339" t="str">
        <f>IF(ISERROR(P15/C15-1),"-",(P15/C15-1))</f>
        <v>-</v>
      </c>
    </row>
    <row r="16" spans="1:19" s="27" customFormat="1" ht="23.25" customHeight="1">
      <c r="A16"/>
      <c r="B16" s="400" t="s">
        <v>15</v>
      </c>
      <c r="C16" s="68">
        <v>8</v>
      </c>
      <c r="D16" s="68">
        <v>8</v>
      </c>
      <c r="E16" s="68">
        <v>12</v>
      </c>
      <c r="F16" s="68">
        <v>15</v>
      </c>
      <c r="G16" s="68">
        <v>20</v>
      </c>
      <c r="H16" s="68">
        <v>14</v>
      </c>
      <c r="I16" s="68">
        <v>15</v>
      </c>
      <c r="J16" s="68">
        <v>16</v>
      </c>
      <c r="K16" s="134">
        <f>12+3</f>
        <v>15</v>
      </c>
      <c r="L16" s="134">
        <v>15</v>
      </c>
      <c r="M16" s="84">
        <v>14</v>
      </c>
      <c r="N16" s="84">
        <v>14</v>
      </c>
      <c r="O16" s="84">
        <v>15</v>
      </c>
      <c r="P16" s="84">
        <v>14</v>
      </c>
      <c r="Q16" s="540">
        <f>IF(ISERROR(P16/C16-1),"-",(P16/C16-1))</f>
        <v>0.75</v>
      </c>
    </row>
    <row r="17" spans="1:17" s="27" customFormat="1" ht="23.25" customHeight="1">
      <c r="A17"/>
      <c r="B17" s="400" t="s">
        <v>191</v>
      </c>
      <c r="C17" s="68" t="s">
        <v>116</v>
      </c>
      <c r="D17" s="68" t="s">
        <v>116</v>
      </c>
      <c r="E17" s="68" t="s">
        <v>116</v>
      </c>
      <c r="F17" s="68" t="s">
        <v>116</v>
      </c>
      <c r="G17" s="68" t="s">
        <v>116</v>
      </c>
      <c r="H17" s="68" t="s">
        <v>116</v>
      </c>
      <c r="I17" s="68" t="s">
        <v>116</v>
      </c>
      <c r="J17" s="68">
        <v>9</v>
      </c>
      <c r="K17" s="134">
        <v>4</v>
      </c>
      <c r="L17" s="134">
        <v>6</v>
      </c>
      <c r="M17" s="84">
        <v>3</v>
      </c>
      <c r="N17" s="84">
        <v>2</v>
      </c>
      <c r="O17" s="84">
        <v>1</v>
      </c>
      <c r="P17" s="84">
        <v>2</v>
      </c>
      <c r="Q17" s="540" t="str">
        <f t="shared" ref="Q17:Q26" si="0">IF(ISERROR(P17/C17-1),"-",(P17/C17-1))</f>
        <v>-</v>
      </c>
    </row>
    <row r="18" spans="1:17" s="27" customFormat="1" ht="23.25" customHeight="1">
      <c r="A18"/>
      <c r="B18" s="400" t="s">
        <v>36</v>
      </c>
      <c r="C18" s="68" t="s">
        <v>116</v>
      </c>
      <c r="D18" s="68" t="s">
        <v>116</v>
      </c>
      <c r="E18" s="68" t="s">
        <v>116</v>
      </c>
      <c r="F18" s="68" t="s">
        <v>116</v>
      </c>
      <c r="G18" s="68" t="s">
        <v>116</v>
      </c>
      <c r="H18" s="68" t="s">
        <v>116</v>
      </c>
      <c r="I18" s="68" t="s">
        <v>116</v>
      </c>
      <c r="J18" s="68" t="s">
        <v>116</v>
      </c>
      <c r="K18" s="134">
        <v>10</v>
      </c>
      <c r="L18" s="134">
        <v>10</v>
      </c>
      <c r="M18" s="84">
        <v>9</v>
      </c>
      <c r="N18" s="84">
        <v>9</v>
      </c>
      <c r="O18" s="84">
        <v>8</v>
      </c>
      <c r="P18" s="84">
        <v>6</v>
      </c>
      <c r="Q18" s="540" t="str">
        <f t="shared" si="0"/>
        <v>-</v>
      </c>
    </row>
    <row r="19" spans="1:17" s="27" customFormat="1" ht="23.25" customHeight="1">
      <c r="A19"/>
      <c r="B19" s="400" t="s">
        <v>46</v>
      </c>
      <c r="C19" s="68" t="s">
        <v>116</v>
      </c>
      <c r="D19" s="68" t="s">
        <v>116</v>
      </c>
      <c r="E19" s="68" t="s">
        <v>116</v>
      </c>
      <c r="F19" s="68" t="s">
        <v>116</v>
      </c>
      <c r="G19" s="68" t="s">
        <v>116</v>
      </c>
      <c r="H19" s="68" t="s">
        <v>116</v>
      </c>
      <c r="I19" s="68" t="s">
        <v>116</v>
      </c>
      <c r="J19" s="68" t="s">
        <v>116</v>
      </c>
      <c r="K19" s="134">
        <v>6</v>
      </c>
      <c r="L19" s="134">
        <v>8</v>
      </c>
      <c r="M19" s="84">
        <v>6</v>
      </c>
      <c r="N19" s="84">
        <v>9</v>
      </c>
      <c r="O19" s="84">
        <v>9</v>
      </c>
      <c r="P19" s="84">
        <v>10</v>
      </c>
      <c r="Q19" s="540" t="str">
        <f t="shared" si="0"/>
        <v>-</v>
      </c>
    </row>
    <row r="20" spans="1:17" s="27" customFormat="1" ht="23.25" customHeight="1">
      <c r="A20"/>
      <c r="B20" s="275" t="s">
        <v>32</v>
      </c>
      <c r="C20" s="68" t="s">
        <v>116</v>
      </c>
      <c r="D20" s="68" t="s">
        <v>116</v>
      </c>
      <c r="E20" s="68" t="s">
        <v>116</v>
      </c>
      <c r="F20" s="68" t="s">
        <v>116</v>
      </c>
      <c r="G20" s="68" t="s">
        <v>116</v>
      </c>
      <c r="H20" s="68" t="s">
        <v>116</v>
      </c>
      <c r="I20" s="68" t="s">
        <v>116</v>
      </c>
      <c r="J20" s="68" t="s">
        <v>116</v>
      </c>
      <c r="K20" s="134">
        <v>10</v>
      </c>
      <c r="L20" s="134">
        <v>12</v>
      </c>
      <c r="M20" s="84">
        <v>10</v>
      </c>
      <c r="N20" s="84">
        <v>12</v>
      </c>
      <c r="O20" s="84">
        <v>0</v>
      </c>
      <c r="P20" s="84">
        <v>13</v>
      </c>
      <c r="Q20" s="540" t="str">
        <f t="shared" si="0"/>
        <v>-</v>
      </c>
    </row>
    <row r="21" spans="1:17" s="27" customFormat="1" ht="23.25" customHeight="1">
      <c r="A21"/>
      <c r="B21" s="400" t="s">
        <v>626</v>
      </c>
      <c r="C21" s="68" t="s">
        <v>116</v>
      </c>
      <c r="D21" s="68" t="s">
        <v>116</v>
      </c>
      <c r="E21" s="68" t="s">
        <v>116</v>
      </c>
      <c r="F21" s="68" t="s">
        <v>116</v>
      </c>
      <c r="G21" s="68">
        <v>9</v>
      </c>
      <c r="H21" s="68">
        <v>10</v>
      </c>
      <c r="I21" s="68">
        <v>10</v>
      </c>
      <c r="J21" s="68">
        <v>8</v>
      </c>
      <c r="K21" s="134">
        <v>9</v>
      </c>
      <c r="L21" s="134">
        <v>16</v>
      </c>
      <c r="M21" s="84">
        <v>8</v>
      </c>
      <c r="N21" s="84">
        <v>10</v>
      </c>
      <c r="O21" s="84">
        <v>12</v>
      </c>
      <c r="P21" s="84">
        <v>5</v>
      </c>
      <c r="Q21" s="540" t="str">
        <f t="shared" si="0"/>
        <v>-</v>
      </c>
    </row>
    <row r="22" spans="1:17" s="27" customFormat="1" ht="23.25" customHeight="1">
      <c r="A22"/>
      <c r="B22" s="400" t="s">
        <v>29</v>
      </c>
      <c r="C22" s="68" t="s">
        <v>116</v>
      </c>
      <c r="D22" s="68" t="s">
        <v>116</v>
      </c>
      <c r="E22" s="68" t="s">
        <v>116</v>
      </c>
      <c r="F22" s="68" t="s">
        <v>116</v>
      </c>
      <c r="G22" s="68" t="s">
        <v>116</v>
      </c>
      <c r="H22" s="68" t="s">
        <v>116</v>
      </c>
      <c r="I22" s="68" t="s">
        <v>116</v>
      </c>
      <c r="J22" s="68">
        <v>10</v>
      </c>
      <c r="K22" s="134">
        <f>7+3</f>
        <v>10</v>
      </c>
      <c r="L22" s="134">
        <v>10</v>
      </c>
      <c r="M22" s="84">
        <v>10</v>
      </c>
      <c r="N22" s="84">
        <v>12</v>
      </c>
      <c r="O22" s="84">
        <v>11</v>
      </c>
      <c r="P22" s="84">
        <v>14</v>
      </c>
      <c r="Q22" s="540" t="str">
        <f t="shared" si="0"/>
        <v>-</v>
      </c>
    </row>
    <row r="23" spans="1:17" s="27" customFormat="1" ht="23.25" customHeight="1">
      <c r="B23" s="400" t="s">
        <v>20</v>
      </c>
      <c r="C23" s="68" t="s">
        <v>116</v>
      </c>
      <c r="D23" s="68" t="s">
        <v>116</v>
      </c>
      <c r="E23" s="68" t="s">
        <v>116</v>
      </c>
      <c r="F23" s="68" t="s">
        <v>116</v>
      </c>
      <c r="G23" s="68" t="s">
        <v>116</v>
      </c>
      <c r="H23" s="68">
        <v>10</v>
      </c>
      <c r="I23" s="68">
        <v>10</v>
      </c>
      <c r="J23" s="68">
        <v>10</v>
      </c>
      <c r="K23" s="134">
        <v>10</v>
      </c>
      <c r="L23" s="134">
        <v>4</v>
      </c>
      <c r="M23" s="84">
        <v>10</v>
      </c>
      <c r="N23" s="84">
        <v>10</v>
      </c>
      <c r="O23" s="84">
        <v>10</v>
      </c>
      <c r="P23" s="84">
        <v>8</v>
      </c>
      <c r="Q23" s="540" t="str">
        <f t="shared" si="0"/>
        <v>-</v>
      </c>
    </row>
    <row r="24" spans="1:17" s="27" customFormat="1" ht="23.25" customHeight="1">
      <c r="B24" s="400" t="s">
        <v>65</v>
      </c>
      <c r="C24" s="68" t="s">
        <v>116</v>
      </c>
      <c r="D24" s="68" t="s">
        <v>116</v>
      </c>
      <c r="E24" s="68" t="s">
        <v>116</v>
      </c>
      <c r="F24" s="68" t="s">
        <v>116</v>
      </c>
      <c r="G24" s="68" t="s">
        <v>116</v>
      </c>
      <c r="H24" s="68" t="s">
        <v>116</v>
      </c>
      <c r="I24" s="68" t="s">
        <v>116</v>
      </c>
      <c r="J24" s="68" t="s">
        <v>116</v>
      </c>
      <c r="K24" s="68" t="s">
        <v>116</v>
      </c>
      <c r="L24" s="68" t="s">
        <v>116</v>
      </c>
      <c r="M24" s="68" t="s">
        <v>116</v>
      </c>
      <c r="N24" s="84">
        <v>5</v>
      </c>
      <c r="O24" s="84">
        <v>2</v>
      </c>
      <c r="P24" s="84">
        <v>2</v>
      </c>
      <c r="Q24" s="540" t="str">
        <f t="shared" si="0"/>
        <v>-</v>
      </c>
    </row>
    <row r="25" spans="1:17" s="27" customFormat="1" ht="23.25" customHeight="1">
      <c r="B25" s="566" t="s">
        <v>43</v>
      </c>
      <c r="C25" s="396" t="s">
        <v>116</v>
      </c>
      <c r="D25" s="396" t="s">
        <v>116</v>
      </c>
      <c r="E25" s="396" t="s">
        <v>116</v>
      </c>
      <c r="F25" s="396" t="s">
        <v>116</v>
      </c>
      <c r="G25" s="396" t="s">
        <v>116</v>
      </c>
      <c r="H25" s="396" t="s">
        <v>116</v>
      </c>
      <c r="I25" s="396" t="s">
        <v>116</v>
      </c>
      <c r="J25" s="396" t="s">
        <v>116</v>
      </c>
      <c r="K25" s="396" t="s">
        <v>116</v>
      </c>
      <c r="L25" s="396" t="s">
        <v>116</v>
      </c>
      <c r="M25" s="396" t="s">
        <v>116</v>
      </c>
      <c r="N25" s="396" t="s">
        <v>116</v>
      </c>
      <c r="O25" s="396" t="s">
        <v>116</v>
      </c>
      <c r="P25" s="84">
        <v>8</v>
      </c>
      <c r="Q25" s="540" t="str">
        <f t="shared" si="0"/>
        <v>-</v>
      </c>
    </row>
    <row r="26" spans="1:17" s="27" customFormat="1" ht="23.25" customHeight="1">
      <c r="B26" s="402" t="s">
        <v>181</v>
      </c>
      <c r="C26" s="403">
        <f>SUM(C16:C24)</f>
        <v>8</v>
      </c>
      <c r="D26" s="403">
        <f t="shared" ref="D26:O26" si="1">SUM(D16:D24)</f>
        <v>8</v>
      </c>
      <c r="E26" s="403">
        <f t="shared" si="1"/>
        <v>12</v>
      </c>
      <c r="F26" s="403">
        <f t="shared" si="1"/>
        <v>15</v>
      </c>
      <c r="G26" s="403">
        <f t="shared" si="1"/>
        <v>29</v>
      </c>
      <c r="H26" s="403">
        <f t="shared" si="1"/>
        <v>34</v>
      </c>
      <c r="I26" s="403">
        <f t="shared" si="1"/>
        <v>35</v>
      </c>
      <c r="J26" s="403">
        <f t="shared" si="1"/>
        <v>53</v>
      </c>
      <c r="K26" s="403">
        <f t="shared" si="1"/>
        <v>74</v>
      </c>
      <c r="L26" s="403">
        <f t="shared" si="1"/>
        <v>81</v>
      </c>
      <c r="M26" s="403">
        <f t="shared" si="1"/>
        <v>70</v>
      </c>
      <c r="N26" s="403">
        <f t="shared" si="1"/>
        <v>83</v>
      </c>
      <c r="O26" s="403">
        <f t="shared" si="1"/>
        <v>68</v>
      </c>
      <c r="P26" s="403">
        <f>SUM(P15:P25)</f>
        <v>95</v>
      </c>
      <c r="Q26" s="541">
        <f t="shared" si="0"/>
        <v>10.875</v>
      </c>
    </row>
    <row r="27" spans="1:17" s="27" customFormat="1" ht="23.25" customHeight="1">
      <c r="B27" s="402" t="s">
        <v>3</v>
      </c>
      <c r="C27" s="404"/>
      <c r="D27" s="404"/>
      <c r="E27" s="404"/>
      <c r="F27" s="404"/>
      <c r="G27" s="404"/>
      <c r="H27" s="404"/>
      <c r="I27" s="404"/>
      <c r="J27" s="404"/>
      <c r="K27" s="538"/>
      <c r="L27" s="538"/>
      <c r="M27" s="568"/>
      <c r="N27" s="568"/>
      <c r="O27" s="568"/>
      <c r="P27" s="568"/>
      <c r="Q27" s="542"/>
    </row>
    <row r="28" spans="1:17" s="27" customFormat="1" ht="23.25" customHeight="1">
      <c r="B28" s="399" t="s">
        <v>810</v>
      </c>
      <c r="C28" s="406" t="s">
        <v>116</v>
      </c>
      <c r="D28" s="406" t="s">
        <v>116</v>
      </c>
      <c r="E28" s="406" t="s">
        <v>116</v>
      </c>
      <c r="F28" s="406" t="s">
        <v>116</v>
      </c>
      <c r="G28" s="406" t="s">
        <v>116</v>
      </c>
      <c r="H28" s="406" t="s">
        <v>116</v>
      </c>
      <c r="I28" s="406" t="s">
        <v>116</v>
      </c>
      <c r="J28" s="406" t="s">
        <v>116</v>
      </c>
      <c r="K28" s="277">
        <v>20</v>
      </c>
      <c r="L28" s="277">
        <v>0</v>
      </c>
      <c r="M28" s="557">
        <v>20</v>
      </c>
      <c r="N28" s="557">
        <v>17</v>
      </c>
      <c r="O28" s="557">
        <v>0</v>
      </c>
      <c r="P28" s="557">
        <v>23</v>
      </c>
      <c r="Q28" s="569" t="str">
        <f>IF(ISERROR(P28/C28-1),"-",(P28/C28-1))</f>
        <v>-</v>
      </c>
    </row>
    <row r="29" spans="1:17" s="27" customFormat="1" ht="23.25" customHeight="1">
      <c r="B29" s="400" t="s">
        <v>51</v>
      </c>
      <c r="C29" s="68" t="s">
        <v>116</v>
      </c>
      <c r="D29" s="68" t="s">
        <v>116</v>
      </c>
      <c r="E29" s="68" t="s">
        <v>116</v>
      </c>
      <c r="F29" s="68" t="s">
        <v>116</v>
      </c>
      <c r="G29" s="68" t="s">
        <v>116</v>
      </c>
      <c r="H29" s="68">
        <v>15</v>
      </c>
      <c r="I29" s="68">
        <v>14</v>
      </c>
      <c r="J29" s="68">
        <v>15</v>
      </c>
      <c r="K29" s="134">
        <v>15</v>
      </c>
      <c r="L29" s="134">
        <v>15</v>
      </c>
      <c r="M29" s="84">
        <v>15</v>
      </c>
      <c r="N29" s="84">
        <v>17</v>
      </c>
      <c r="O29" s="84">
        <v>15</v>
      </c>
      <c r="P29" s="84">
        <v>15</v>
      </c>
      <c r="Q29" s="540" t="str">
        <f>IF(ISERROR(P29/C29-1),"-",(P29/C29-1))</f>
        <v>-</v>
      </c>
    </row>
    <row r="30" spans="1:17" s="27" customFormat="1" ht="23.25" customHeight="1">
      <c r="B30" s="400" t="s">
        <v>15</v>
      </c>
      <c r="C30" s="68">
        <v>19</v>
      </c>
      <c r="D30" s="68">
        <v>19</v>
      </c>
      <c r="E30" s="68">
        <v>19</v>
      </c>
      <c r="F30" s="68">
        <v>20</v>
      </c>
      <c r="G30" s="68">
        <v>19</v>
      </c>
      <c r="H30" s="68">
        <v>19</v>
      </c>
      <c r="I30" s="68">
        <v>17</v>
      </c>
      <c r="J30" s="68">
        <v>20</v>
      </c>
      <c r="K30" s="134">
        <f>15+6</f>
        <v>21</v>
      </c>
      <c r="L30" s="134">
        <v>23</v>
      </c>
      <c r="M30" s="84">
        <v>15</v>
      </c>
      <c r="N30" s="84">
        <v>20</v>
      </c>
      <c r="O30" s="84">
        <v>17</v>
      </c>
      <c r="P30" s="84">
        <v>19</v>
      </c>
      <c r="Q30" s="540">
        <f t="shared" ref="Q30:Q52" si="2">IF(ISERROR(P30/C30-1),"-",(P30/C30-1))</f>
        <v>0</v>
      </c>
    </row>
    <row r="31" spans="1:17" s="27" customFormat="1" ht="23.25" customHeight="1">
      <c r="B31" s="400" t="s">
        <v>55</v>
      </c>
      <c r="C31" s="68" t="s">
        <v>116</v>
      </c>
      <c r="D31" s="68" t="s">
        <v>116</v>
      </c>
      <c r="E31" s="68" t="s">
        <v>116</v>
      </c>
      <c r="F31" s="68" t="s">
        <v>116</v>
      </c>
      <c r="G31" s="68" t="s">
        <v>116</v>
      </c>
      <c r="H31" s="68">
        <v>10</v>
      </c>
      <c r="I31" s="68">
        <v>10</v>
      </c>
      <c r="J31" s="68">
        <v>10</v>
      </c>
      <c r="K31" s="134">
        <v>8</v>
      </c>
      <c r="L31" s="134">
        <v>12</v>
      </c>
      <c r="M31" s="84">
        <v>14</v>
      </c>
      <c r="N31" s="84">
        <v>14</v>
      </c>
      <c r="O31" s="84">
        <v>12</v>
      </c>
      <c r="P31" s="84">
        <v>11</v>
      </c>
      <c r="Q31" s="540" t="str">
        <f t="shared" si="2"/>
        <v>-</v>
      </c>
    </row>
    <row r="32" spans="1:17" s="27" customFormat="1" ht="23.25" customHeight="1">
      <c r="B32" s="400" t="s">
        <v>99</v>
      </c>
      <c r="C32" s="68" t="s">
        <v>116</v>
      </c>
      <c r="D32" s="68" t="s">
        <v>116</v>
      </c>
      <c r="E32" s="68" t="s">
        <v>116</v>
      </c>
      <c r="F32" s="68" t="s">
        <v>116</v>
      </c>
      <c r="G32" s="68" t="s">
        <v>116</v>
      </c>
      <c r="H32" s="68" t="s">
        <v>116</v>
      </c>
      <c r="I32" s="68" t="s">
        <v>116</v>
      </c>
      <c r="J32" s="68" t="s">
        <v>116</v>
      </c>
      <c r="K32" s="68" t="s">
        <v>116</v>
      </c>
      <c r="L32" s="68" t="s">
        <v>116</v>
      </c>
      <c r="M32" s="68" t="s">
        <v>116</v>
      </c>
      <c r="N32" s="68" t="s">
        <v>116</v>
      </c>
      <c r="O32" s="68" t="s">
        <v>116</v>
      </c>
      <c r="P32" s="84">
        <v>12</v>
      </c>
      <c r="Q32" s="540" t="str">
        <f t="shared" si="2"/>
        <v>-</v>
      </c>
    </row>
    <row r="33" spans="2:17" s="27" customFormat="1" ht="23.25" customHeight="1">
      <c r="B33" s="400" t="s">
        <v>292</v>
      </c>
      <c r="C33" s="68" t="s">
        <v>116</v>
      </c>
      <c r="D33" s="68" t="s">
        <v>116</v>
      </c>
      <c r="E33" s="68" t="s">
        <v>116</v>
      </c>
      <c r="F33" s="68" t="s">
        <v>116</v>
      </c>
      <c r="G33" s="68" t="s">
        <v>116</v>
      </c>
      <c r="H33" s="68">
        <v>15</v>
      </c>
      <c r="I33" s="68">
        <v>14</v>
      </c>
      <c r="J33" s="68">
        <v>15</v>
      </c>
      <c r="K33" s="134">
        <v>15</v>
      </c>
      <c r="L33" s="134">
        <v>14</v>
      </c>
      <c r="M33" s="84">
        <v>15</v>
      </c>
      <c r="N33" s="84">
        <v>13</v>
      </c>
      <c r="O33" s="84">
        <v>12</v>
      </c>
      <c r="P33" s="84">
        <v>8</v>
      </c>
      <c r="Q33" s="540" t="str">
        <f t="shared" si="2"/>
        <v>-</v>
      </c>
    </row>
    <row r="34" spans="2:17" s="27" customFormat="1" ht="23.25" customHeight="1">
      <c r="B34" s="400" t="s">
        <v>36</v>
      </c>
      <c r="C34" s="68" t="s">
        <v>116</v>
      </c>
      <c r="D34" s="68" t="s">
        <v>116</v>
      </c>
      <c r="E34" s="68" t="s">
        <v>116</v>
      </c>
      <c r="F34" s="68">
        <v>20</v>
      </c>
      <c r="G34" s="68">
        <v>15</v>
      </c>
      <c r="H34" s="68">
        <v>24</v>
      </c>
      <c r="I34" s="68">
        <v>20</v>
      </c>
      <c r="J34" s="68">
        <v>21</v>
      </c>
      <c r="K34" s="134">
        <v>22</v>
      </c>
      <c r="L34" s="134">
        <v>18</v>
      </c>
      <c r="M34" s="84">
        <v>13</v>
      </c>
      <c r="N34" s="84">
        <v>18</v>
      </c>
      <c r="O34" s="84">
        <v>12</v>
      </c>
      <c r="P34" s="84">
        <v>11</v>
      </c>
      <c r="Q34" s="540" t="str">
        <f t="shared" si="2"/>
        <v>-</v>
      </c>
    </row>
    <row r="35" spans="2:17" s="27" customFormat="1" ht="23.25" customHeight="1">
      <c r="B35" s="550" t="s">
        <v>93</v>
      </c>
      <c r="C35" s="68" t="s">
        <v>116</v>
      </c>
      <c r="D35" s="68" t="s">
        <v>116</v>
      </c>
      <c r="E35" s="68" t="s">
        <v>116</v>
      </c>
      <c r="F35" s="68" t="s">
        <v>116</v>
      </c>
      <c r="G35" s="68" t="s">
        <v>116</v>
      </c>
      <c r="H35" s="68" t="s">
        <v>116</v>
      </c>
      <c r="I35" s="68" t="s">
        <v>116</v>
      </c>
      <c r="J35" s="68" t="s">
        <v>116</v>
      </c>
      <c r="K35" s="68" t="s">
        <v>116</v>
      </c>
      <c r="L35" s="68" t="s">
        <v>116</v>
      </c>
      <c r="M35" s="84">
        <v>11</v>
      </c>
      <c r="N35" s="84">
        <v>12</v>
      </c>
      <c r="O35" s="84">
        <v>14</v>
      </c>
      <c r="P35" s="84">
        <v>11</v>
      </c>
      <c r="Q35" s="540" t="str">
        <f t="shared" si="2"/>
        <v>-</v>
      </c>
    </row>
    <row r="36" spans="2:17" s="27" customFormat="1" ht="23.25" customHeight="1">
      <c r="B36" s="400" t="s">
        <v>46</v>
      </c>
      <c r="C36" s="68" t="s">
        <v>116</v>
      </c>
      <c r="D36" s="68" t="s">
        <v>116</v>
      </c>
      <c r="E36" s="68" t="s">
        <v>116</v>
      </c>
      <c r="F36" s="68" t="s">
        <v>116</v>
      </c>
      <c r="G36" s="68">
        <v>20</v>
      </c>
      <c r="H36" s="68">
        <v>20</v>
      </c>
      <c r="I36" s="68">
        <v>19</v>
      </c>
      <c r="J36" s="68">
        <v>20</v>
      </c>
      <c r="K36" s="134">
        <v>17</v>
      </c>
      <c r="L36" s="134">
        <v>20</v>
      </c>
      <c r="M36" s="84">
        <v>20</v>
      </c>
      <c r="N36" s="84">
        <v>19</v>
      </c>
      <c r="O36" s="84">
        <v>20</v>
      </c>
      <c r="P36" s="84">
        <v>20</v>
      </c>
      <c r="Q36" s="540" t="str">
        <f t="shared" si="2"/>
        <v>-</v>
      </c>
    </row>
    <row r="37" spans="2:17" s="27" customFormat="1" ht="23.25" customHeight="1">
      <c r="B37" s="400" t="s">
        <v>32</v>
      </c>
      <c r="C37" s="68" t="s">
        <v>116</v>
      </c>
      <c r="D37" s="68" t="s">
        <v>116</v>
      </c>
      <c r="E37" s="68">
        <v>15</v>
      </c>
      <c r="F37" s="68">
        <v>18</v>
      </c>
      <c r="G37" s="68">
        <v>18</v>
      </c>
      <c r="H37" s="68">
        <v>24</v>
      </c>
      <c r="I37" s="68">
        <v>18</v>
      </c>
      <c r="J37" s="68">
        <v>20</v>
      </c>
      <c r="K37" s="134">
        <v>18</v>
      </c>
      <c r="L37" s="134">
        <v>25</v>
      </c>
      <c r="M37" s="84">
        <v>21</v>
      </c>
      <c r="N37" s="84">
        <v>23</v>
      </c>
      <c r="O37" s="84">
        <v>17</v>
      </c>
      <c r="P37" s="84">
        <v>24</v>
      </c>
      <c r="Q37" s="540" t="str">
        <f t="shared" si="2"/>
        <v>-</v>
      </c>
    </row>
    <row r="38" spans="2:17" s="27" customFormat="1" ht="23.25" customHeight="1">
      <c r="B38" s="400" t="s">
        <v>102</v>
      </c>
      <c r="C38" s="68" t="s">
        <v>116</v>
      </c>
      <c r="D38" s="68" t="s">
        <v>116</v>
      </c>
      <c r="E38" s="68" t="s">
        <v>116</v>
      </c>
      <c r="F38" s="68" t="s">
        <v>116</v>
      </c>
      <c r="G38" s="68" t="s">
        <v>116</v>
      </c>
      <c r="H38" s="68" t="s">
        <v>116</v>
      </c>
      <c r="I38" s="68" t="s">
        <v>116</v>
      </c>
      <c r="J38" s="68" t="s">
        <v>116</v>
      </c>
      <c r="K38" s="68" t="s">
        <v>116</v>
      </c>
      <c r="L38" s="68" t="s">
        <v>116</v>
      </c>
      <c r="M38" s="68" t="s">
        <v>116</v>
      </c>
      <c r="N38" s="68" t="s">
        <v>116</v>
      </c>
      <c r="O38" s="68" t="s">
        <v>116</v>
      </c>
      <c r="P38" s="84">
        <v>18</v>
      </c>
      <c r="Q38" s="540" t="str">
        <f t="shared" si="2"/>
        <v>-</v>
      </c>
    </row>
    <row r="39" spans="2:17" s="27" customFormat="1" ht="23.25" customHeight="1">
      <c r="B39" s="400" t="s">
        <v>68</v>
      </c>
      <c r="C39" s="68" t="s">
        <v>116</v>
      </c>
      <c r="D39" s="68" t="s">
        <v>116</v>
      </c>
      <c r="E39" s="68" t="s">
        <v>116</v>
      </c>
      <c r="F39" s="68" t="s">
        <v>116</v>
      </c>
      <c r="G39" s="68" t="s">
        <v>116</v>
      </c>
      <c r="H39" s="68" t="s">
        <v>116</v>
      </c>
      <c r="I39" s="68">
        <v>14</v>
      </c>
      <c r="J39" s="68">
        <v>11</v>
      </c>
      <c r="K39" s="134">
        <v>14</v>
      </c>
      <c r="L39" s="134">
        <v>16</v>
      </c>
      <c r="M39" s="84">
        <v>14</v>
      </c>
      <c r="N39" s="84">
        <v>20</v>
      </c>
      <c r="O39" s="84">
        <v>14</v>
      </c>
      <c r="P39" s="84">
        <v>11</v>
      </c>
      <c r="Q39" s="540" t="str">
        <f t="shared" si="2"/>
        <v>-</v>
      </c>
    </row>
    <row r="40" spans="2:17" s="27" customFormat="1" ht="23.25" customHeight="1">
      <c r="B40" s="275" t="s">
        <v>83</v>
      </c>
      <c r="C40" s="68" t="s">
        <v>116</v>
      </c>
      <c r="D40" s="68" t="s">
        <v>116</v>
      </c>
      <c r="E40" s="68" t="s">
        <v>116</v>
      </c>
      <c r="F40" s="68" t="s">
        <v>116</v>
      </c>
      <c r="G40" s="68" t="s">
        <v>116</v>
      </c>
      <c r="H40" s="68" t="s">
        <v>116</v>
      </c>
      <c r="I40" s="68" t="s">
        <v>116</v>
      </c>
      <c r="J40" s="68" t="s">
        <v>116</v>
      </c>
      <c r="K40" s="134">
        <v>11</v>
      </c>
      <c r="L40" s="134">
        <v>0</v>
      </c>
      <c r="M40" s="84">
        <v>8</v>
      </c>
      <c r="N40" s="84">
        <v>10</v>
      </c>
      <c r="O40" s="84">
        <v>4</v>
      </c>
      <c r="P40" s="84">
        <v>9</v>
      </c>
      <c r="Q40" s="540" t="str">
        <f t="shared" si="2"/>
        <v>-</v>
      </c>
    </row>
    <row r="41" spans="2:17" s="27" customFormat="1" ht="23.25" customHeight="1">
      <c r="B41" s="400" t="s">
        <v>626</v>
      </c>
      <c r="C41" s="68">
        <v>12</v>
      </c>
      <c r="D41" s="68">
        <v>19</v>
      </c>
      <c r="E41" s="68">
        <v>19</v>
      </c>
      <c r="F41" s="68">
        <v>20</v>
      </c>
      <c r="G41" s="68">
        <v>18</v>
      </c>
      <c r="H41" s="68">
        <v>15</v>
      </c>
      <c r="I41" s="68">
        <v>19</v>
      </c>
      <c r="J41" s="68">
        <v>12</v>
      </c>
      <c r="K41" s="134">
        <v>11</v>
      </c>
      <c r="L41" s="134">
        <v>12</v>
      </c>
      <c r="M41" s="84">
        <v>11</v>
      </c>
      <c r="N41" s="84">
        <v>12</v>
      </c>
      <c r="O41" s="84">
        <v>8</v>
      </c>
      <c r="P41" s="84">
        <v>12</v>
      </c>
      <c r="Q41" s="540">
        <f t="shared" si="2"/>
        <v>0</v>
      </c>
    </row>
    <row r="42" spans="2:17" s="27" customFormat="1" ht="23.25" customHeight="1">
      <c r="B42" s="550" t="s">
        <v>89</v>
      </c>
      <c r="C42" s="68" t="s">
        <v>116</v>
      </c>
      <c r="D42" s="68" t="s">
        <v>116</v>
      </c>
      <c r="E42" s="68" t="s">
        <v>116</v>
      </c>
      <c r="F42" s="68" t="s">
        <v>116</v>
      </c>
      <c r="G42" s="68" t="s">
        <v>116</v>
      </c>
      <c r="H42" s="68" t="s">
        <v>116</v>
      </c>
      <c r="I42" s="68" t="s">
        <v>116</v>
      </c>
      <c r="J42" s="68" t="s">
        <v>116</v>
      </c>
      <c r="K42" s="68" t="s">
        <v>116</v>
      </c>
      <c r="L42" s="68" t="s">
        <v>116</v>
      </c>
      <c r="M42" s="84">
        <v>3</v>
      </c>
      <c r="N42" s="84">
        <v>15</v>
      </c>
      <c r="O42" s="84">
        <v>16</v>
      </c>
      <c r="P42" s="84">
        <v>15</v>
      </c>
      <c r="Q42" s="540" t="str">
        <f t="shared" si="2"/>
        <v>-</v>
      </c>
    </row>
    <row r="43" spans="2:17" s="27" customFormat="1" ht="23.25" customHeight="1">
      <c r="B43" s="400" t="s">
        <v>29</v>
      </c>
      <c r="C43" s="68" t="s">
        <v>116</v>
      </c>
      <c r="D43" s="68">
        <v>15</v>
      </c>
      <c r="E43" s="68">
        <v>14</v>
      </c>
      <c r="F43" s="68">
        <v>16</v>
      </c>
      <c r="G43" s="68">
        <v>15</v>
      </c>
      <c r="H43" s="68">
        <v>16</v>
      </c>
      <c r="I43" s="68">
        <v>22</v>
      </c>
      <c r="J43" s="68">
        <v>12</v>
      </c>
      <c r="K43" s="134">
        <f>12+4</f>
        <v>16</v>
      </c>
      <c r="L43" s="134">
        <v>14</v>
      </c>
      <c r="M43" s="84">
        <v>10</v>
      </c>
      <c r="N43" s="84">
        <v>22</v>
      </c>
      <c r="O43" s="84">
        <v>21</v>
      </c>
      <c r="P43" s="84">
        <v>13</v>
      </c>
      <c r="Q43" s="540" t="str">
        <f t="shared" si="2"/>
        <v>-</v>
      </c>
    </row>
    <row r="44" spans="2:17" s="27" customFormat="1" ht="23.25" customHeight="1">
      <c r="B44" s="400" t="s">
        <v>20</v>
      </c>
      <c r="C44" s="68">
        <v>15</v>
      </c>
      <c r="D44" s="68">
        <v>15</v>
      </c>
      <c r="E44" s="68">
        <v>16</v>
      </c>
      <c r="F44" s="68">
        <v>22</v>
      </c>
      <c r="G44" s="68">
        <v>18</v>
      </c>
      <c r="H44" s="68">
        <v>20</v>
      </c>
      <c r="I44" s="68">
        <v>15</v>
      </c>
      <c r="J44" s="68">
        <v>18</v>
      </c>
      <c r="K44" s="134">
        <v>9</v>
      </c>
      <c r="L44" s="134">
        <v>20</v>
      </c>
      <c r="M44" s="84">
        <v>13</v>
      </c>
      <c r="N44" s="84">
        <v>18</v>
      </c>
      <c r="O44" s="84">
        <v>15</v>
      </c>
      <c r="P44" s="84">
        <v>10</v>
      </c>
      <c r="Q44" s="540">
        <f t="shared" si="2"/>
        <v>-0.33333333333333337</v>
      </c>
    </row>
    <row r="45" spans="2:17" s="27" customFormat="1" ht="23.25" customHeight="1">
      <c r="B45" s="400" t="s">
        <v>40</v>
      </c>
      <c r="C45" s="68" t="s">
        <v>116</v>
      </c>
      <c r="D45" s="68" t="s">
        <v>116</v>
      </c>
      <c r="E45" s="68" t="s">
        <v>116</v>
      </c>
      <c r="F45" s="68">
        <v>20</v>
      </c>
      <c r="G45" s="68">
        <v>20</v>
      </c>
      <c r="H45" s="68">
        <v>19</v>
      </c>
      <c r="I45" s="68">
        <v>20</v>
      </c>
      <c r="J45" s="68">
        <v>18</v>
      </c>
      <c r="K45" s="134">
        <v>24</v>
      </c>
      <c r="L45" s="134">
        <v>23</v>
      </c>
      <c r="M45" s="84">
        <v>12</v>
      </c>
      <c r="N45" s="84">
        <v>31</v>
      </c>
      <c r="O45" s="84">
        <v>21</v>
      </c>
      <c r="P45" s="84">
        <v>11</v>
      </c>
      <c r="Q45" s="540" t="str">
        <f t="shared" si="2"/>
        <v>-</v>
      </c>
    </row>
    <row r="46" spans="2:17" s="27" customFormat="1" ht="23.25" customHeight="1">
      <c r="B46" s="400" t="s">
        <v>61</v>
      </c>
      <c r="C46" s="68" t="s">
        <v>116</v>
      </c>
      <c r="D46" s="68" t="s">
        <v>116</v>
      </c>
      <c r="E46" s="68" t="s">
        <v>116</v>
      </c>
      <c r="F46" s="68" t="s">
        <v>116</v>
      </c>
      <c r="G46" s="68" t="s">
        <v>116</v>
      </c>
      <c r="H46" s="68">
        <v>20</v>
      </c>
      <c r="I46" s="68">
        <v>15</v>
      </c>
      <c r="J46" s="68">
        <v>15</v>
      </c>
      <c r="K46" s="134">
        <v>15</v>
      </c>
      <c r="L46" s="134">
        <v>15</v>
      </c>
      <c r="M46" s="84">
        <v>15</v>
      </c>
      <c r="N46" s="84">
        <v>15</v>
      </c>
      <c r="O46" s="84">
        <v>15</v>
      </c>
      <c r="P46" s="84">
        <v>15</v>
      </c>
      <c r="Q46" s="540" t="str">
        <f t="shared" si="2"/>
        <v>-</v>
      </c>
    </row>
    <row r="47" spans="2:17" s="27" customFormat="1" ht="23.25" customHeight="1">
      <c r="B47" s="550" t="s">
        <v>86</v>
      </c>
      <c r="C47" s="68" t="s">
        <v>116</v>
      </c>
      <c r="D47" s="68" t="s">
        <v>116</v>
      </c>
      <c r="E47" s="68" t="s">
        <v>116</v>
      </c>
      <c r="F47" s="68" t="s">
        <v>116</v>
      </c>
      <c r="G47" s="68" t="s">
        <v>116</v>
      </c>
      <c r="H47" s="68" t="s">
        <v>116</v>
      </c>
      <c r="I47" s="68" t="s">
        <v>116</v>
      </c>
      <c r="J47" s="68" t="s">
        <v>116</v>
      </c>
      <c r="K47" s="68" t="s">
        <v>116</v>
      </c>
      <c r="L47" s="68" t="s">
        <v>116</v>
      </c>
      <c r="M47" s="84">
        <v>13</v>
      </c>
      <c r="N47" s="84">
        <v>14</v>
      </c>
      <c r="O47" s="84">
        <v>20</v>
      </c>
      <c r="P47" s="84">
        <v>15</v>
      </c>
      <c r="Q47" s="540" t="str">
        <f t="shared" si="2"/>
        <v>-</v>
      </c>
    </row>
    <row r="48" spans="2:17" s="27" customFormat="1" ht="23.25" customHeight="1">
      <c r="B48" s="400" t="s">
        <v>65</v>
      </c>
      <c r="C48" s="68" t="s">
        <v>116</v>
      </c>
      <c r="D48" s="68" t="s">
        <v>116</v>
      </c>
      <c r="E48" s="68" t="s">
        <v>116</v>
      </c>
      <c r="F48" s="68" t="s">
        <v>116</v>
      </c>
      <c r="G48" s="68" t="s">
        <v>116</v>
      </c>
      <c r="H48" s="68">
        <v>15</v>
      </c>
      <c r="I48" s="68">
        <v>20</v>
      </c>
      <c r="J48" s="68">
        <v>19</v>
      </c>
      <c r="K48" s="134">
        <f>14+6</f>
        <v>20</v>
      </c>
      <c r="L48" s="134">
        <v>11</v>
      </c>
      <c r="M48" s="84">
        <v>19</v>
      </c>
      <c r="N48" s="84">
        <v>11</v>
      </c>
      <c r="O48" s="84">
        <v>9</v>
      </c>
      <c r="P48" s="84">
        <v>12</v>
      </c>
      <c r="Q48" s="540" t="str">
        <f t="shared" si="2"/>
        <v>-</v>
      </c>
    </row>
    <row r="49" spans="1:17" s="27" customFormat="1" ht="23.25" customHeight="1">
      <c r="B49" s="400" t="s">
        <v>75</v>
      </c>
      <c r="C49" s="68" t="s">
        <v>116</v>
      </c>
      <c r="D49" s="68" t="s">
        <v>116</v>
      </c>
      <c r="E49" s="68" t="s">
        <v>116</v>
      </c>
      <c r="F49" s="68" t="s">
        <v>116</v>
      </c>
      <c r="G49" s="68" t="s">
        <v>116</v>
      </c>
      <c r="H49" s="68" t="s">
        <v>116</v>
      </c>
      <c r="I49" s="68" t="s">
        <v>116</v>
      </c>
      <c r="J49" s="68">
        <v>11</v>
      </c>
      <c r="K49" s="134">
        <v>14</v>
      </c>
      <c r="L49" s="134">
        <v>14</v>
      </c>
      <c r="M49" s="84">
        <v>8</v>
      </c>
      <c r="N49" s="84">
        <v>13</v>
      </c>
      <c r="O49" s="84">
        <v>15</v>
      </c>
      <c r="P49" s="84">
        <v>12</v>
      </c>
      <c r="Q49" s="540" t="str">
        <f t="shared" si="2"/>
        <v>-</v>
      </c>
    </row>
    <row r="50" spans="1:17" s="27" customFormat="1" ht="23.25" customHeight="1">
      <c r="B50" s="401" t="s">
        <v>43</v>
      </c>
      <c r="C50" s="396" t="s">
        <v>116</v>
      </c>
      <c r="D50" s="396" t="s">
        <v>116</v>
      </c>
      <c r="E50" s="396" t="s">
        <v>116</v>
      </c>
      <c r="F50" s="396">
        <v>14</v>
      </c>
      <c r="G50" s="396">
        <v>17</v>
      </c>
      <c r="H50" s="396">
        <v>20</v>
      </c>
      <c r="I50" s="396">
        <v>22</v>
      </c>
      <c r="J50" s="396">
        <v>18</v>
      </c>
      <c r="K50" s="279">
        <f>14+7</f>
        <v>21</v>
      </c>
      <c r="L50" s="279">
        <v>11</v>
      </c>
      <c r="M50" s="407">
        <v>21</v>
      </c>
      <c r="N50" s="407">
        <v>20</v>
      </c>
      <c r="O50" s="84">
        <v>17</v>
      </c>
      <c r="P50" s="84">
        <v>15</v>
      </c>
      <c r="Q50" s="540" t="str">
        <f t="shared" si="2"/>
        <v>-</v>
      </c>
    </row>
    <row r="51" spans="1:17" s="27" customFormat="1" ht="23.25" customHeight="1">
      <c r="B51" s="402" t="s">
        <v>182</v>
      </c>
      <c r="C51" s="403">
        <f t="shared" ref="C51:L51" si="3">SUM(C28:C49)</f>
        <v>46</v>
      </c>
      <c r="D51" s="403">
        <f t="shared" si="3"/>
        <v>68</v>
      </c>
      <c r="E51" s="403">
        <f t="shared" si="3"/>
        <v>83</v>
      </c>
      <c r="F51" s="403">
        <f t="shared" si="3"/>
        <v>136</v>
      </c>
      <c r="G51" s="403">
        <f t="shared" si="3"/>
        <v>143</v>
      </c>
      <c r="H51" s="403">
        <f t="shared" si="3"/>
        <v>232</v>
      </c>
      <c r="I51" s="403">
        <f t="shared" si="3"/>
        <v>237</v>
      </c>
      <c r="J51" s="403">
        <f t="shared" si="3"/>
        <v>237</v>
      </c>
      <c r="K51" s="136">
        <f t="shared" si="3"/>
        <v>270</v>
      </c>
      <c r="L51" s="136">
        <f t="shared" si="3"/>
        <v>252</v>
      </c>
      <c r="M51" s="136">
        <f>SUM(M28:M50)</f>
        <v>291</v>
      </c>
      <c r="N51" s="136">
        <f>SUM(N28:N50)</f>
        <v>354</v>
      </c>
      <c r="O51" s="136">
        <f>SUM(O28:O50)</f>
        <v>294</v>
      </c>
      <c r="P51" s="136">
        <f>SUM(P28:P50)</f>
        <v>322</v>
      </c>
      <c r="Q51" s="541">
        <f t="shared" si="2"/>
        <v>6</v>
      </c>
    </row>
    <row r="52" spans="1:17" s="27" customFormat="1" ht="23.25" customHeight="1">
      <c r="B52" s="281" t="s">
        <v>183</v>
      </c>
      <c r="C52" s="70">
        <f>C26+C51</f>
        <v>54</v>
      </c>
      <c r="D52" s="70">
        <f t="shared" ref="D52:P52" si="4">D26+D51</f>
        <v>76</v>
      </c>
      <c r="E52" s="70">
        <f t="shared" si="4"/>
        <v>95</v>
      </c>
      <c r="F52" s="70">
        <f t="shared" si="4"/>
        <v>151</v>
      </c>
      <c r="G52" s="70">
        <f t="shared" si="4"/>
        <v>172</v>
      </c>
      <c r="H52" s="70">
        <f t="shared" si="4"/>
        <v>266</v>
      </c>
      <c r="I52" s="70">
        <f t="shared" si="4"/>
        <v>272</v>
      </c>
      <c r="J52" s="70">
        <f t="shared" si="4"/>
        <v>290</v>
      </c>
      <c r="K52" s="70">
        <f t="shared" si="4"/>
        <v>344</v>
      </c>
      <c r="L52" s="70">
        <f t="shared" si="4"/>
        <v>333</v>
      </c>
      <c r="M52" s="70">
        <f t="shared" si="4"/>
        <v>361</v>
      </c>
      <c r="N52" s="70">
        <f t="shared" si="4"/>
        <v>437</v>
      </c>
      <c r="O52" s="70">
        <f t="shared" si="4"/>
        <v>362</v>
      </c>
      <c r="P52" s="70">
        <f t="shared" si="4"/>
        <v>417</v>
      </c>
      <c r="Q52" s="543">
        <f t="shared" si="2"/>
        <v>6.7222222222222223</v>
      </c>
    </row>
    <row r="53" spans="1:17" s="27" customFormat="1" ht="23.25" customHeight="1">
      <c r="B53" s="32" t="s">
        <v>7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s="27" customFormat="1" ht="23.25" customHeight="1">
      <c r="B54" s="376" t="s">
        <v>272</v>
      </c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</row>
    <row r="55" spans="1:17" s="27" customFormat="1" ht="23.25" customHeight="1">
      <c r="B55" s="285" t="s">
        <v>194</v>
      </c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</row>
    <row r="56" spans="1:17" s="27" customFormat="1" ht="23.25" customHeight="1"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</row>
    <row r="57" spans="1:17" s="27" customFormat="1" ht="23.25" customHeight="1">
      <c r="B57" s="376"/>
      <c r="C57" s="68"/>
      <c r="D57" s="68"/>
      <c r="E57" s="68"/>
      <c r="F57" s="68"/>
      <c r="G57" s="68"/>
      <c r="H57" s="68"/>
      <c r="I57" s="68"/>
      <c r="J57" s="68"/>
      <c r="K57" s="134"/>
      <c r="L57" s="84"/>
      <c r="M57" s="84"/>
      <c r="N57" s="84"/>
      <c r="O57" s="84"/>
      <c r="P57" s="84"/>
      <c r="Q57" s="300"/>
    </row>
    <row r="58" spans="1:17" s="27" customFormat="1" ht="23.25" customHeight="1">
      <c r="B58" s="376"/>
      <c r="C58" s="68"/>
      <c r="D58" s="68"/>
      <c r="E58" s="68"/>
      <c r="F58" s="68"/>
      <c r="G58" s="68"/>
      <c r="H58" s="68"/>
      <c r="I58" s="68"/>
      <c r="J58" s="68"/>
      <c r="K58" s="134"/>
      <c r="L58" s="84"/>
      <c r="M58" s="84"/>
      <c r="N58" s="84"/>
      <c r="O58" s="84"/>
      <c r="P58" s="84"/>
      <c r="Q58" s="300"/>
    </row>
    <row r="59" spans="1:17" s="27" customFormat="1" ht="23.25" customHeight="1">
      <c r="B59" s="376"/>
      <c r="C59" s="68"/>
      <c r="D59" s="68"/>
      <c r="E59" s="68"/>
      <c r="F59" s="68"/>
      <c r="G59" s="68"/>
      <c r="H59" s="68"/>
      <c r="I59" s="68"/>
      <c r="J59" s="68"/>
      <c r="K59" s="134"/>
      <c r="L59" s="134"/>
      <c r="M59" s="134"/>
      <c r="N59" s="134"/>
      <c r="O59" s="134"/>
      <c r="P59" s="134"/>
      <c r="Q59" s="300"/>
    </row>
    <row r="60" spans="1:17" s="27" customFormat="1" ht="23.25" customHeight="1">
      <c r="A60"/>
      <c r="B60" s="269"/>
      <c r="C60" s="392"/>
      <c r="D60" s="392"/>
      <c r="E60" s="392"/>
      <c r="F60" s="392"/>
      <c r="G60" s="392"/>
      <c r="H60" s="392"/>
      <c r="I60" s="392"/>
      <c r="J60" s="392"/>
      <c r="K60" s="520"/>
      <c r="L60" s="520"/>
      <c r="M60" s="520"/>
      <c r="N60" s="520"/>
      <c r="O60" s="520"/>
      <c r="P60" s="520"/>
      <c r="Q60" s="385"/>
    </row>
    <row r="61" spans="1:17" s="27" customFormat="1" ht="23.25" customHeight="1">
      <c r="A61"/>
      <c r="B61" s="32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s="27" customFormat="1" ht="23.25" customHeight="1">
      <c r="A62"/>
      <c r="B62" s="537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s="27" customFormat="1" ht="23.25" customHeight="1">
      <c r="A63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s="27" customFormat="1" ht="23.25" customHeight="1">
      <c r="A64"/>
      <c r="B64" s="257"/>
      <c r="C64" s="387"/>
      <c r="D64" s="388"/>
      <c r="E64" s="295"/>
      <c r="F64" s="295"/>
      <c r="G64" s="544"/>
      <c r="H64" s="389"/>
      <c r="I64" s="389"/>
      <c r="J64" s="42"/>
      <c r="K64" s="335"/>
      <c r="L64" s="335"/>
      <c r="M64" s="335"/>
      <c r="N64" s="335"/>
      <c r="O64" s="335"/>
      <c r="P64" s="335"/>
      <c r="Q64" s="42"/>
    </row>
    <row r="65" spans="1:17" s="27" customFormat="1" ht="23.25" customHeight="1">
      <c r="A65"/>
      <c r="B65" s="390"/>
      <c r="C65" s="391"/>
      <c r="D65" s="391"/>
      <c r="E65" s="391"/>
      <c r="F65" s="391"/>
      <c r="G65" s="391"/>
      <c r="H65" s="391"/>
      <c r="I65" s="391"/>
      <c r="J65" s="391"/>
      <c r="K65" s="521"/>
      <c r="L65" s="521"/>
      <c r="M65" s="521"/>
      <c r="N65" s="521"/>
      <c r="O65" s="521"/>
      <c r="P65" s="521"/>
      <c r="Q65" s="42"/>
    </row>
    <row r="66" spans="1:17" s="27" customFormat="1" ht="23.25" customHeight="1">
      <c r="A66"/>
      <c r="B66" s="376"/>
      <c r="C66" s="68"/>
      <c r="D66" s="68"/>
      <c r="E66" s="68"/>
      <c r="F66" s="68"/>
      <c r="G66" s="68"/>
      <c r="H66" s="68"/>
      <c r="I66" s="68"/>
      <c r="J66" s="68"/>
      <c r="K66" s="134"/>
      <c r="L66" s="84"/>
      <c r="M66" s="84"/>
      <c r="N66" s="84"/>
      <c r="O66" s="84"/>
      <c r="P66" s="84"/>
      <c r="Q66" s="300"/>
    </row>
    <row r="67" spans="1:17" s="27" customFormat="1" ht="23.25" customHeight="1">
      <c r="A67"/>
      <c r="B67" s="376"/>
      <c r="C67" s="68"/>
      <c r="D67" s="68"/>
      <c r="E67" s="68"/>
      <c r="F67" s="68"/>
      <c r="G67" s="68"/>
      <c r="H67" s="68"/>
      <c r="I67" s="68"/>
      <c r="J67" s="68"/>
      <c r="K67" s="134"/>
      <c r="L67" s="84"/>
      <c r="M67" s="84"/>
      <c r="N67" s="84"/>
      <c r="O67" s="84"/>
      <c r="P67" s="84"/>
      <c r="Q67" s="300"/>
    </row>
    <row r="68" spans="1:17" s="27" customFormat="1" ht="23.25" customHeight="1">
      <c r="A68"/>
      <c r="B68" s="376"/>
      <c r="C68" s="68"/>
      <c r="D68" s="68"/>
      <c r="E68" s="68"/>
      <c r="F68" s="68"/>
      <c r="G68" s="68"/>
      <c r="H68" s="68"/>
      <c r="I68" s="68"/>
      <c r="J68" s="68"/>
      <c r="K68" s="84"/>
      <c r="L68" s="84"/>
      <c r="M68" s="84"/>
      <c r="N68" s="134"/>
      <c r="O68" s="134"/>
      <c r="P68" s="134"/>
      <c r="Q68" s="300"/>
    </row>
    <row r="69" spans="1:17" s="27" customFormat="1" ht="23.25" customHeight="1">
      <c r="A69"/>
      <c r="B69" s="376"/>
      <c r="C69" s="68"/>
      <c r="D69" s="68"/>
      <c r="E69" s="68"/>
      <c r="F69" s="68"/>
      <c r="G69" s="68"/>
      <c r="H69" s="68"/>
      <c r="I69" s="68"/>
      <c r="J69" s="68"/>
      <c r="K69" s="84"/>
      <c r="L69" s="84"/>
      <c r="M69" s="84"/>
      <c r="N69" s="84"/>
      <c r="O69" s="84"/>
      <c r="P69" s="84"/>
      <c r="Q69" s="300"/>
    </row>
    <row r="70" spans="1:17" s="27" customFormat="1" ht="23.25" customHeight="1">
      <c r="A70"/>
      <c r="B70" s="376"/>
      <c r="C70" s="68"/>
      <c r="D70" s="68"/>
      <c r="E70" s="68"/>
      <c r="F70" s="68"/>
      <c r="G70" s="68"/>
      <c r="H70" s="68"/>
      <c r="I70" s="68"/>
      <c r="J70" s="68"/>
      <c r="K70" s="84"/>
      <c r="L70" s="84"/>
      <c r="M70" s="84"/>
      <c r="N70" s="84"/>
      <c r="O70" s="84"/>
      <c r="P70" s="84"/>
      <c r="Q70" s="300"/>
    </row>
    <row r="71" spans="1:17" s="27" customFormat="1" ht="23.25" customHeight="1">
      <c r="A71"/>
      <c r="B71" s="376"/>
      <c r="C71" s="68"/>
      <c r="D71" s="68"/>
      <c r="E71" s="68"/>
      <c r="F71" s="68"/>
      <c r="G71" s="68"/>
      <c r="H71" s="68"/>
      <c r="I71" s="68"/>
      <c r="J71" s="68"/>
      <c r="K71" s="84"/>
      <c r="L71" s="84"/>
      <c r="M71" s="84"/>
      <c r="N71" s="134"/>
      <c r="O71" s="134"/>
      <c r="P71" s="134"/>
      <c r="Q71" s="300"/>
    </row>
    <row r="72" spans="1:17" s="27" customFormat="1" ht="23.25" customHeight="1">
      <c r="A72"/>
      <c r="B72" s="376"/>
      <c r="C72" s="68"/>
      <c r="D72" s="68"/>
      <c r="E72" s="68"/>
      <c r="F72" s="68"/>
      <c r="G72" s="68"/>
      <c r="H72" s="68"/>
      <c r="I72" s="68"/>
      <c r="J72" s="68"/>
      <c r="K72" s="134"/>
      <c r="L72" s="134"/>
      <c r="M72" s="134"/>
      <c r="N72" s="134"/>
      <c r="O72" s="134"/>
      <c r="P72" s="134"/>
      <c r="Q72" s="300"/>
    </row>
    <row r="73" spans="1:17" s="27" customFormat="1" ht="23.25" customHeight="1">
      <c r="A73"/>
      <c r="B73" s="269"/>
      <c r="C73" s="392"/>
      <c r="D73" s="392"/>
      <c r="E73" s="392"/>
      <c r="F73" s="392"/>
      <c r="G73" s="392"/>
      <c r="H73" s="392"/>
      <c r="I73" s="392"/>
      <c r="J73" s="392"/>
      <c r="K73" s="520"/>
      <c r="L73" s="520"/>
      <c r="M73" s="520"/>
      <c r="N73" s="520"/>
      <c r="O73" s="520"/>
      <c r="P73" s="520"/>
      <c r="Q73" s="385"/>
    </row>
    <row r="74" spans="1:17" s="27" customFormat="1" ht="23.25" customHeight="1">
      <c r="A74"/>
      <c r="B74" s="3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s="27" customFormat="1" ht="23.25" customHeight="1">
      <c r="A75"/>
      <c r="B75" s="36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s="27" customFormat="1" ht="23.25" customHeight="1">
      <c r="A7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s="27" customFormat="1" ht="23.25" customHeight="1">
      <c r="A77"/>
      <c r="B77" s="257"/>
      <c r="C77" s="387"/>
      <c r="D77" s="388"/>
      <c r="E77" s="295"/>
      <c r="F77" s="295"/>
      <c r="G77" s="544"/>
      <c r="H77" s="389"/>
      <c r="I77" s="389"/>
      <c r="J77" s="42"/>
      <c r="K77" s="335"/>
      <c r="L77" s="335"/>
      <c r="M77" s="335"/>
      <c r="N77" s="335"/>
      <c r="O77" s="335"/>
      <c r="P77" s="335"/>
      <c r="Q77" s="42"/>
    </row>
    <row r="78" spans="1:17" s="27" customFormat="1" ht="23.25" customHeight="1">
      <c r="A78"/>
      <c r="B78" s="390"/>
      <c r="C78" s="391"/>
      <c r="D78" s="391"/>
      <c r="E78" s="391"/>
      <c r="F78" s="391"/>
      <c r="G78" s="391"/>
      <c r="H78" s="391"/>
      <c r="I78" s="391"/>
      <c r="J78" s="391"/>
      <c r="K78" s="521"/>
      <c r="L78" s="521"/>
      <c r="M78" s="521"/>
      <c r="N78" s="521"/>
      <c r="O78" s="521"/>
      <c r="P78" s="521"/>
      <c r="Q78" s="42"/>
    </row>
    <row r="79" spans="1:17" s="27" customFormat="1" ht="23.25" customHeight="1">
      <c r="A79"/>
      <c r="B79" s="376"/>
      <c r="C79" s="68"/>
      <c r="D79" s="68"/>
      <c r="E79" s="68"/>
      <c r="F79" s="68"/>
      <c r="G79" s="68"/>
      <c r="H79" s="68"/>
      <c r="I79" s="68"/>
      <c r="J79" s="68"/>
      <c r="K79" s="134"/>
      <c r="L79" s="84"/>
      <c r="M79" s="84"/>
      <c r="N79" s="84"/>
      <c r="O79" s="84"/>
      <c r="P79" s="84"/>
      <c r="Q79" s="300"/>
    </row>
    <row r="80" spans="1:17" s="27" customFormat="1" ht="23.25" customHeight="1">
      <c r="A80"/>
      <c r="B80" s="376"/>
      <c r="C80" s="68"/>
      <c r="D80" s="68"/>
      <c r="E80" s="68"/>
      <c r="F80" s="68"/>
      <c r="G80" s="68"/>
      <c r="H80" s="68"/>
      <c r="I80" s="68"/>
      <c r="J80" s="68"/>
      <c r="K80" s="134"/>
      <c r="L80" s="84"/>
      <c r="M80" s="84"/>
      <c r="N80" s="84"/>
      <c r="O80" s="84"/>
      <c r="P80" s="84"/>
      <c r="Q80" s="300"/>
    </row>
    <row r="81" spans="1:17" s="27" customFormat="1" ht="23.25" customHeight="1">
      <c r="A81"/>
      <c r="B81" s="376"/>
      <c r="C81" s="68"/>
      <c r="D81" s="68"/>
      <c r="E81" s="68"/>
      <c r="F81" s="68"/>
      <c r="G81" s="68"/>
      <c r="H81" s="68"/>
      <c r="I81" s="68"/>
      <c r="J81" s="68"/>
      <c r="K81" s="84"/>
      <c r="L81" s="84"/>
      <c r="M81" s="84"/>
      <c r="N81" s="84"/>
      <c r="O81" s="84"/>
      <c r="P81" s="84"/>
      <c r="Q81" s="300"/>
    </row>
    <row r="82" spans="1:17" s="27" customFormat="1" ht="23.25" customHeight="1">
      <c r="A82"/>
      <c r="B82" s="376"/>
      <c r="C82" s="68"/>
      <c r="D82" s="68"/>
      <c r="E82" s="68"/>
      <c r="F82" s="68"/>
      <c r="G82" s="68"/>
      <c r="H82" s="68"/>
      <c r="I82" s="68"/>
      <c r="J82" s="68"/>
      <c r="K82" s="84"/>
      <c r="L82" s="84"/>
      <c r="M82" s="84"/>
      <c r="N82" s="84"/>
      <c r="O82" s="84"/>
      <c r="P82" s="84"/>
      <c r="Q82" s="300"/>
    </row>
    <row r="83" spans="1:17" s="27" customFormat="1" ht="23.25" customHeight="1">
      <c r="A83"/>
      <c r="B83" s="376"/>
      <c r="C83" s="68"/>
      <c r="D83" s="68"/>
      <c r="E83" s="68"/>
      <c r="F83" s="68"/>
      <c r="G83" s="68"/>
      <c r="H83" s="68"/>
      <c r="I83" s="68"/>
      <c r="J83" s="68"/>
      <c r="K83" s="84"/>
      <c r="L83" s="84"/>
      <c r="M83" s="84"/>
      <c r="N83" s="84"/>
      <c r="O83" s="84"/>
      <c r="P83" s="84"/>
      <c r="Q83" s="300"/>
    </row>
    <row r="84" spans="1:17" s="27" customFormat="1" ht="23.25" customHeight="1">
      <c r="A84"/>
      <c r="B84" s="376"/>
      <c r="C84" s="68"/>
      <c r="D84" s="68"/>
      <c r="E84" s="68"/>
      <c r="F84" s="68"/>
      <c r="G84" s="68"/>
      <c r="H84" s="68"/>
      <c r="I84" s="68"/>
      <c r="J84" s="68"/>
      <c r="K84" s="84"/>
      <c r="L84" s="84"/>
      <c r="M84" s="84"/>
      <c r="N84" s="84"/>
      <c r="O84" s="84"/>
      <c r="P84" s="84"/>
      <c r="Q84" s="300"/>
    </row>
    <row r="85" spans="1:17" s="27" customFormat="1" ht="23.25" customHeight="1">
      <c r="A85"/>
      <c r="B85" s="269"/>
      <c r="C85" s="392"/>
      <c r="D85" s="392"/>
      <c r="E85" s="392"/>
      <c r="F85" s="392"/>
      <c r="G85" s="392"/>
      <c r="H85" s="392"/>
      <c r="I85" s="392"/>
      <c r="J85" s="392"/>
      <c r="K85" s="520"/>
      <c r="L85" s="520"/>
      <c r="M85" s="520"/>
      <c r="N85" s="520"/>
      <c r="O85" s="520"/>
      <c r="P85" s="520"/>
      <c r="Q85" s="385"/>
    </row>
    <row r="86" spans="1:17" s="27" customFormat="1" ht="23.25" customHeight="1">
      <c r="A86"/>
      <c r="B86" s="32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s="27" customFormat="1" ht="23.25" customHeight="1">
      <c r="A87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s="27" customFormat="1" ht="23.25" customHeight="1">
      <c r="A88"/>
      <c r="B88" s="257"/>
      <c r="C88" s="325"/>
      <c r="D88" s="325"/>
      <c r="E88" s="325"/>
      <c r="F88" s="325"/>
      <c r="G88" s="325"/>
      <c r="H88" s="325"/>
      <c r="I88" s="325"/>
      <c r="J88" s="325"/>
      <c r="K88" s="145"/>
      <c r="L88" s="145"/>
      <c r="M88" s="145"/>
      <c r="N88" s="145"/>
      <c r="O88" s="145"/>
      <c r="P88" s="145"/>
      <c r="Q88" s="325"/>
    </row>
    <row r="89" spans="1:17" s="27" customFormat="1" ht="23.25" customHeight="1">
      <c r="A89"/>
      <c r="B89" s="390"/>
      <c r="C89" s="391"/>
      <c r="D89" s="391"/>
      <c r="E89" s="391"/>
      <c r="F89" s="391"/>
      <c r="G89" s="391"/>
      <c r="H89" s="391"/>
      <c r="I89" s="391"/>
      <c r="J89" s="391"/>
      <c r="K89" s="521"/>
      <c r="L89" s="521"/>
      <c r="M89" s="521"/>
      <c r="N89" s="521"/>
      <c r="O89" s="521"/>
      <c r="P89" s="521"/>
      <c r="Q89" s="42"/>
    </row>
    <row r="90" spans="1:17" s="27" customFormat="1" ht="23.25" customHeight="1">
      <c r="A90"/>
      <c r="B90" s="376"/>
      <c r="C90" s="68"/>
      <c r="D90" s="68"/>
      <c r="E90" s="68"/>
      <c r="F90" s="68"/>
      <c r="G90" s="68"/>
      <c r="H90" s="68"/>
      <c r="I90" s="68"/>
      <c r="J90" s="68"/>
      <c r="K90" s="134"/>
      <c r="L90" s="134"/>
      <c r="M90" s="134"/>
      <c r="N90" s="134"/>
      <c r="O90" s="134"/>
      <c r="P90" s="134"/>
      <c r="Q90" s="300"/>
    </row>
    <row r="91" spans="1:17" s="27" customFormat="1" ht="23.25" customHeight="1">
      <c r="A91"/>
      <c r="B91" s="376"/>
      <c r="C91" s="68"/>
      <c r="D91" s="68"/>
      <c r="E91" s="68"/>
      <c r="F91" s="68"/>
      <c r="G91" s="68"/>
      <c r="H91" s="68"/>
      <c r="I91" s="68"/>
      <c r="J91" s="68"/>
      <c r="K91" s="134"/>
      <c r="L91" s="134"/>
      <c r="M91" s="134"/>
      <c r="N91" s="134"/>
      <c r="O91" s="134"/>
      <c r="P91" s="134"/>
      <c r="Q91" s="300"/>
    </row>
    <row r="92" spans="1:17" s="27" customFormat="1" ht="23.25" customHeight="1">
      <c r="A92"/>
      <c r="B92" s="269"/>
      <c r="C92" s="392"/>
      <c r="D92" s="392"/>
      <c r="E92" s="392"/>
      <c r="F92" s="392"/>
      <c r="G92" s="392"/>
      <c r="H92" s="392"/>
      <c r="I92" s="392"/>
      <c r="J92" s="392"/>
      <c r="K92" s="520"/>
      <c r="L92" s="520"/>
      <c r="M92" s="520"/>
      <c r="N92" s="520"/>
      <c r="O92" s="520"/>
      <c r="P92" s="520"/>
      <c r="Q92" s="300"/>
    </row>
    <row r="93" spans="1:17" s="27" customFormat="1" ht="23.25" customHeight="1">
      <c r="A93"/>
      <c r="B93" s="32"/>
      <c r="C93" s="36"/>
      <c r="D93" s="36"/>
      <c r="E93" s="36"/>
      <c r="F93" s="36"/>
      <c r="G93" s="36"/>
      <c r="H93" s="36"/>
      <c r="I93" s="36"/>
      <c r="J93" s="36"/>
      <c r="K93" s="145"/>
      <c r="L93" s="145"/>
      <c r="M93" s="145"/>
      <c r="N93" s="145"/>
      <c r="O93" s="145"/>
      <c r="P93" s="145"/>
      <c r="Q93" s="36"/>
    </row>
    <row r="94" spans="1:17" s="27" customFormat="1" ht="23.25" customHeight="1">
      <c r="A94"/>
      <c r="B94" s="36"/>
      <c r="C94" s="36"/>
      <c r="D94" s="36"/>
      <c r="E94" s="36"/>
      <c r="F94" s="36"/>
      <c r="G94" s="36"/>
      <c r="H94" s="36"/>
      <c r="I94" s="36"/>
      <c r="J94" s="36"/>
      <c r="K94" s="145"/>
      <c r="L94" s="145"/>
      <c r="M94" s="145"/>
      <c r="N94" s="145"/>
      <c r="O94" s="145"/>
      <c r="P94" s="145"/>
      <c r="Q94" s="36"/>
    </row>
    <row r="95" spans="1:17" s="27" customFormat="1" ht="23.25" customHeight="1">
      <c r="A95"/>
      <c r="B95" s="36"/>
      <c r="C95" s="36"/>
      <c r="D95" s="36"/>
      <c r="E95" s="36"/>
      <c r="F95" s="36"/>
      <c r="G95" s="36"/>
      <c r="H95" s="36"/>
      <c r="I95" s="36"/>
      <c r="J95" s="36"/>
      <c r="K95" s="145"/>
      <c r="L95" s="145"/>
      <c r="M95" s="145"/>
      <c r="N95" s="145"/>
      <c r="O95" s="145"/>
      <c r="P95" s="145"/>
      <c r="Q95" s="36"/>
    </row>
    <row r="96" spans="1:17" s="27" customFormat="1" ht="23.25" customHeight="1">
      <c r="A96"/>
      <c r="B96" s="36"/>
      <c r="C96" s="36"/>
      <c r="D96" s="36"/>
      <c r="E96" s="36"/>
      <c r="F96" s="36"/>
      <c r="G96" s="36"/>
      <c r="H96" s="36"/>
      <c r="I96" s="36"/>
      <c r="J96" s="36"/>
      <c r="K96" s="145"/>
      <c r="L96" s="145"/>
      <c r="M96" s="145"/>
      <c r="N96" s="145"/>
      <c r="O96" s="145"/>
      <c r="P96" s="145"/>
      <c r="Q96" s="36"/>
    </row>
    <row r="97" spans="1:17" s="27" customFormat="1" ht="23.25" customHeight="1">
      <c r="A97"/>
      <c r="B97" s="36"/>
      <c r="C97" s="36"/>
      <c r="D97" s="36"/>
      <c r="E97" s="36"/>
      <c r="F97" s="36"/>
      <c r="G97" s="36"/>
      <c r="H97" s="36"/>
      <c r="I97" s="36"/>
      <c r="J97" s="36"/>
      <c r="K97" s="145"/>
      <c r="L97" s="145"/>
      <c r="M97" s="145"/>
      <c r="N97" s="145"/>
      <c r="O97" s="145"/>
      <c r="P97" s="145"/>
      <c r="Q97" s="36"/>
    </row>
    <row r="98" spans="1:17" s="27" customFormat="1" ht="23.25" customHeight="1">
      <c r="A98"/>
      <c r="B98" s="36"/>
      <c r="C98" s="36"/>
      <c r="D98" s="36"/>
      <c r="E98" s="36"/>
      <c r="F98" s="36"/>
      <c r="G98" s="36"/>
      <c r="H98" s="36"/>
      <c r="I98" s="36"/>
      <c r="J98" s="36"/>
      <c r="K98" s="145"/>
      <c r="L98" s="145"/>
      <c r="M98" s="145"/>
      <c r="N98" s="145"/>
      <c r="O98" s="145"/>
      <c r="P98" s="145"/>
      <c r="Q98" s="36"/>
    </row>
    <row r="99" spans="1:17" s="27" customFormat="1" ht="23.25" customHeight="1">
      <c r="A99"/>
      <c r="B99" s="36"/>
      <c r="C99" s="36"/>
      <c r="D99" s="36"/>
      <c r="E99" s="36"/>
      <c r="F99" s="36"/>
      <c r="G99" s="36"/>
      <c r="H99" s="36"/>
      <c r="I99" s="36"/>
      <c r="J99" s="36"/>
      <c r="K99" s="145"/>
      <c r="L99" s="145"/>
      <c r="M99" s="145"/>
      <c r="N99" s="145"/>
      <c r="O99" s="145"/>
      <c r="P99" s="145"/>
      <c r="Q99" s="36"/>
    </row>
    <row r="100" spans="1:17" s="27" customFormat="1" ht="23.25" customHeight="1">
      <c r="A100"/>
      <c r="B100" s="36"/>
      <c r="C100" s="36"/>
      <c r="D100" s="36"/>
      <c r="E100" s="36"/>
      <c r="F100" s="36"/>
      <c r="G100" s="36"/>
      <c r="H100" s="36"/>
      <c r="I100" s="36"/>
      <c r="J100" s="36"/>
      <c r="K100" s="145"/>
      <c r="L100" s="145"/>
      <c r="M100" s="145"/>
      <c r="N100" s="145"/>
      <c r="O100" s="145"/>
      <c r="P100" s="145"/>
      <c r="Q100" s="36"/>
    </row>
    <row r="101" spans="1:17" s="27" customFormat="1" ht="23.25" customHeight="1">
      <c r="A101"/>
      <c r="B101" s="36"/>
      <c r="C101" s="36"/>
      <c r="D101" s="36"/>
      <c r="E101" s="36"/>
      <c r="F101" s="36"/>
      <c r="G101" s="36"/>
      <c r="H101" s="36"/>
      <c r="I101" s="36"/>
      <c r="J101" s="36"/>
      <c r="K101" s="145"/>
      <c r="L101" s="145"/>
      <c r="M101" s="145"/>
      <c r="N101" s="145"/>
      <c r="O101" s="145"/>
      <c r="P101" s="145"/>
      <c r="Q101" s="36"/>
    </row>
    <row r="102" spans="1:17" s="27" customFormat="1" ht="23.25" customHeight="1">
      <c r="A102"/>
      <c r="B102" s="36"/>
      <c r="C102" s="36"/>
      <c r="D102" s="36"/>
      <c r="E102" s="36"/>
      <c r="F102" s="36"/>
      <c r="G102" s="36"/>
      <c r="H102" s="36"/>
      <c r="I102" s="36"/>
      <c r="J102" s="36"/>
      <c r="K102" s="145"/>
      <c r="L102" s="145"/>
      <c r="M102" s="145"/>
      <c r="N102" s="145"/>
      <c r="O102" s="145"/>
      <c r="P102" s="145"/>
      <c r="Q102" s="36"/>
    </row>
    <row r="103" spans="1:17" s="27" customFormat="1" ht="23.25" customHeight="1">
      <c r="A103"/>
      <c r="B103" s="36"/>
      <c r="C103" s="36"/>
      <c r="D103" s="36"/>
      <c r="E103" s="36"/>
      <c r="F103" s="36"/>
      <c r="G103" s="36"/>
      <c r="H103" s="36"/>
      <c r="I103" s="36"/>
      <c r="J103" s="36"/>
      <c r="K103" s="145"/>
      <c r="L103" s="145"/>
      <c r="M103" s="145"/>
      <c r="N103" s="145"/>
      <c r="O103" s="145"/>
      <c r="P103" s="145"/>
      <c r="Q103" s="36"/>
    </row>
    <row r="104" spans="1:17" s="27" customFormat="1" ht="23.25" customHeight="1">
      <c r="A104"/>
      <c r="B104" s="36"/>
      <c r="C104" s="36"/>
      <c r="D104" s="36"/>
      <c r="E104" s="36"/>
      <c r="F104" s="36"/>
      <c r="G104" s="36"/>
      <c r="H104" s="36"/>
      <c r="I104" s="36"/>
      <c r="J104" s="36"/>
      <c r="K104" s="145"/>
      <c r="L104" s="145"/>
      <c r="M104" s="145"/>
      <c r="N104" s="145"/>
      <c r="O104" s="145"/>
      <c r="P104" s="145"/>
      <c r="Q104" s="36"/>
    </row>
    <row r="105" spans="1:17" s="27" customFormat="1" ht="23.25" customHeight="1">
      <c r="A105"/>
      <c r="B105" s="36"/>
      <c r="C105" s="36"/>
      <c r="D105" s="36"/>
      <c r="E105" s="36"/>
      <c r="F105" s="36"/>
      <c r="G105" s="36"/>
      <c r="H105" s="36"/>
      <c r="I105" s="36"/>
      <c r="J105" s="36"/>
      <c r="K105" s="145"/>
      <c r="L105" s="145"/>
      <c r="M105" s="145"/>
      <c r="N105" s="145"/>
      <c r="O105" s="145"/>
      <c r="P105" s="145"/>
      <c r="Q105" s="36"/>
    </row>
    <row r="106" spans="1:17" s="27" customFormat="1" ht="23.25" customHeight="1">
      <c r="A106"/>
      <c r="B106" s="36"/>
      <c r="C106" s="36"/>
      <c r="D106" s="36"/>
      <c r="E106" s="36"/>
      <c r="F106" s="36"/>
      <c r="G106" s="36"/>
      <c r="H106" s="36"/>
      <c r="I106" s="36"/>
      <c r="J106" s="36"/>
      <c r="K106" s="145"/>
      <c r="L106" s="145"/>
      <c r="M106" s="145"/>
      <c r="N106" s="145"/>
      <c r="O106" s="145"/>
      <c r="P106" s="145"/>
      <c r="Q106" s="36"/>
    </row>
    <row r="107" spans="1:17" s="27" customFormat="1" ht="23.25" customHeight="1">
      <c r="A107"/>
      <c r="B107" s="36"/>
      <c r="C107" s="36"/>
      <c r="D107" s="36"/>
      <c r="E107" s="36"/>
      <c r="F107" s="36"/>
      <c r="G107" s="36"/>
      <c r="H107" s="36"/>
      <c r="I107" s="36"/>
      <c r="J107" s="36"/>
      <c r="K107" s="145"/>
      <c r="L107" s="145"/>
      <c r="M107" s="145"/>
      <c r="N107" s="145"/>
      <c r="O107" s="145"/>
      <c r="P107" s="145"/>
      <c r="Q107" s="36"/>
    </row>
    <row r="108" spans="1:17" s="27" customFormat="1" ht="23.25" customHeight="1">
      <c r="A108"/>
      <c r="B108" s="36"/>
      <c r="C108" s="36"/>
      <c r="D108" s="36"/>
      <c r="E108" s="36"/>
      <c r="F108" s="36"/>
      <c r="G108" s="36"/>
      <c r="H108" s="36"/>
      <c r="I108" s="36"/>
      <c r="J108" s="36"/>
      <c r="K108" s="145"/>
      <c r="L108" s="145"/>
      <c r="M108" s="145"/>
      <c r="N108" s="145"/>
      <c r="O108" s="145"/>
      <c r="P108" s="145"/>
      <c r="Q108" s="36"/>
    </row>
    <row r="109" spans="1:17" s="27" customFormat="1" ht="23.25" customHeight="1">
      <c r="A109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</row>
    <row r="110" spans="1:17" s="27" customFormat="1" ht="23.25" customHeight="1">
      <c r="A110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s="27" customFormat="1" ht="23.25" customHeight="1">
      <c r="A111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s="27" customFormat="1" ht="23.25" customHeight="1">
      <c r="A112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s="27" customFormat="1" ht="23.25" customHeight="1">
      <c r="A11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s="27" customFormat="1" ht="23.25" customHeight="1">
      <c r="A11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s="27" customFormat="1" ht="23.25" customHeight="1">
      <c r="A11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s="27" customFormat="1" ht="23.25" customHeight="1">
      <c r="A11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s="27" customFormat="1" ht="23.25" customHeight="1">
      <c r="A11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s="27" customFormat="1" ht="23.25" customHeight="1">
      <c r="A11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s="27" customFormat="1" ht="23.25" customHeight="1">
      <c r="A11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s="27" customFormat="1" ht="23.25" customHeight="1">
      <c r="A120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s="27" customFormat="1" ht="23.25" customHeight="1">
      <c r="A12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s="27" customFormat="1" ht="23.25" customHeight="1">
      <c r="A122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s="27" customFormat="1" ht="23.25" customHeight="1">
      <c r="A12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s="27" customFormat="1" ht="23.25" customHeigh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s="27" customFormat="1" ht="23.25" customHeight="1">
      <c r="A12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s="27" customFormat="1" ht="23.25" customHeight="1">
      <c r="A126"/>
    </row>
    <row r="127" spans="1:17" s="27" customFormat="1" ht="23.25" customHeight="1">
      <c r="A127"/>
    </row>
    <row r="128" spans="1:17" s="27" customFormat="1" ht="23.25" customHeight="1">
      <c r="A128"/>
    </row>
    <row r="129" spans="1:1" s="27" customFormat="1" ht="23.25" customHeight="1">
      <c r="A129"/>
    </row>
    <row r="130" spans="1:1" s="27" customFormat="1" ht="23.25" customHeight="1">
      <c r="A130"/>
    </row>
    <row r="131" spans="1:1" s="27" customFormat="1" ht="23.25" customHeight="1">
      <c r="A131"/>
    </row>
    <row r="132" spans="1:1" s="27" customFormat="1" ht="23.25" customHeight="1">
      <c r="A132"/>
    </row>
    <row r="133" spans="1:1" s="27" customFormat="1" ht="23.25" customHeight="1">
      <c r="A133"/>
    </row>
    <row r="134" spans="1:1" s="27" customFormat="1" ht="23.25" customHeight="1">
      <c r="A134"/>
    </row>
    <row r="135" spans="1:1" s="27" customFormat="1" ht="23.25" customHeight="1">
      <c r="A135"/>
    </row>
    <row r="136" spans="1:1" s="27" customFormat="1" ht="23.25" customHeight="1">
      <c r="A136"/>
    </row>
    <row r="137" spans="1:1" s="27" customFormat="1" ht="23.25" customHeight="1">
      <c r="A137"/>
    </row>
    <row r="138" spans="1:1" s="27" customFormat="1" ht="23.25" customHeight="1">
      <c r="A138"/>
    </row>
    <row r="139" spans="1:1" s="27" customFormat="1" ht="23.25" customHeight="1">
      <c r="A139"/>
    </row>
    <row r="140" spans="1:1" s="27" customFormat="1" ht="23.25" customHeight="1">
      <c r="A140"/>
    </row>
    <row r="141" spans="1:1" s="27" customFormat="1" ht="23.25" customHeight="1">
      <c r="A141"/>
    </row>
    <row r="142" spans="1:1" s="27" customFormat="1" ht="23.25" customHeight="1">
      <c r="A142"/>
    </row>
    <row r="143" spans="1:1" s="27" customFormat="1" ht="23.25" customHeight="1">
      <c r="A143"/>
    </row>
    <row r="144" spans="1:1" s="27" customFormat="1" ht="23.25" customHeight="1">
      <c r="A144"/>
    </row>
    <row r="145" spans="1:1" s="27" customFormat="1" ht="23.25" customHeight="1">
      <c r="A145"/>
    </row>
    <row r="146" spans="1:1" s="27" customFormat="1" ht="23.25" customHeight="1">
      <c r="A146"/>
    </row>
    <row r="147" spans="1:1" s="27" customFormat="1" ht="23.25" customHeight="1">
      <c r="A147"/>
    </row>
    <row r="148" spans="1:1" s="27" customFormat="1" ht="23.25" customHeight="1">
      <c r="A148"/>
    </row>
    <row r="149" spans="1:1" s="27" customFormat="1" ht="23.25" customHeight="1">
      <c r="A149"/>
    </row>
    <row r="150" spans="1:1" s="27" customFormat="1" ht="23.25" customHeight="1">
      <c r="A150"/>
    </row>
    <row r="151" spans="1:1" s="27" customFormat="1" ht="23.25" customHeight="1">
      <c r="A151"/>
    </row>
    <row r="152" spans="1:1" s="27" customFormat="1" ht="23.25" customHeight="1">
      <c r="A152"/>
    </row>
    <row r="153" spans="1:1" s="27" customFormat="1" ht="23.25" customHeight="1">
      <c r="A153"/>
    </row>
    <row r="154" spans="1:1" s="27" customFormat="1" ht="23.25" customHeight="1">
      <c r="A154"/>
    </row>
    <row r="155" spans="1:1" s="27" customFormat="1" ht="23.25" customHeight="1">
      <c r="A155"/>
    </row>
    <row r="156" spans="1:1" s="27" customFormat="1" ht="23.25" customHeight="1">
      <c r="A156"/>
    </row>
    <row r="157" spans="1:1" s="27" customFormat="1" ht="23.25" customHeight="1">
      <c r="A157"/>
    </row>
    <row r="158" spans="1:1" s="27" customFormat="1" ht="23.25" customHeight="1">
      <c r="A158"/>
    </row>
    <row r="159" spans="1:1" s="27" customFormat="1" ht="23.25" customHeight="1">
      <c r="A159"/>
    </row>
    <row r="160" spans="1:1" s="27" customFormat="1" ht="23.25" customHeight="1">
      <c r="A160"/>
    </row>
    <row r="161" spans="1:1" s="27" customFormat="1" ht="23.25" customHeight="1">
      <c r="A161"/>
    </row>
    <row r="162" spans="1:1" s="27" customFormat="1" ht="23.25" customHeight="1">
      <c r="A162"/>
    </row>
    <row r="163" spans="1:1" s="27" customFormat="1" ht="23.25" customHeight="1">
      <c r="A163"/>
    </row>
    <row r="164" spans="1:1" s="27" customFormat="1" ht="23.25" customHeight="1">
      <c r="A164"/>
    </row>
    <row r="165" spans="1:1" s="27" customFormat="1" ht="23.25" customHeight="1">
      <c r="A165"/>
    </row>
    <row r="166" spans="1:1" s="27" customFormat="1" ht="23.25" customHeight="1">
      <c r="A166"/>
    </row>
    <row r="167" spans="1:1" s="27" customFormat="1" ht="23.25" customHeight="1">
      <c r="A167"/>
    </row>
    <row r="168" spans="1:1" s="27" customFormat="1" ht="23.25" customHeight="1">
      <c r="A168"/>
    </row>
    <row r="169" spans="1:1" s="27" customFormat="1" ht="23.25" customHeight="1">
      <c r="A169"/>
    </row>
    <row r="170" spans="1:1" s="27" customFormat="1" ht="23.25" customHeight="1">
      <c r="A170"/>
    </row>
    <row r="171" spans="1:1" s="27" customFormat="1" ht="23.25" customHeight="1">
      <c r="A171"/>
    </row>
    <row r="172" spans="1:1" s="27" customFormat="1" ht="23.25" customHeight="1">
      <c r="A172"/>
    </row>
    <row r="173" spans="1:1" s="27" customFormat="1" ht="23.25" customHeight="1">
      <c r="A173"/>
    </row>
    <row r="174" spans="1:1" ht="23.25" customHeight="1"/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K184"/>
  <sheetViews>
    <sheetView showGridLines="0" zoomScale="85" zoomScaleNormal="85" workbookViewId="0">
      <selection activeCell="H45" sqref="H45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293</v>
      </c>
      <c r="B12" s="736"/>
      <c r="C12" s="736"/>
      <c r="D12" s="736"/>
      <c r="E12" s="736"/>
      <c r="F12" s="737"/>
      <c r="G12" s="735" t="s">
        <v>294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295</v>
      </c>
      <c r="B28" s="736"/>
      <c r="C28" s="736"/>
      <c r="D28" s="736"/>
      <c r="E28" s="736"/>
      <c r="F28" s="737"/>
      <c r="G28" s="735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/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236"/>
  <sheetViews>
    <sheetView showGridLines="0" zoomScale="75" zoomScaleNormal="75" workbookViewId="0">
      <selection activeCell="B36" sqref="B36"/>
    </sheetView>
  </sheetViews>
  <sheetFormatPr defaultColWidth="0" defaultRowHeight="15"/>
  <cols>
    <col min="1" max="1" width="2.7109375" customWidth="1"/>
    <col min="2" max="2" width="48.7109375" customWidth="1"/>
    <col min="3" max="4" width="12.7109375" customWidth="1"/>
    <col min="5" max="5" width="13.7109375" customWidth="1"/>
    <col min="6" max="6" width="34" customWidth="1"/>
    <col min="7" max="7" width="65.5703125" customWidth="1"/>
    <col min="8" max="8" width="12.7109375" customWidth="1"/>
    <col min="9" max="10" width="9.140625" customWidth="1"/>
    <col min="11" max="11" width="8.570312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23.25" customHeight="1">
      <c r="B12" s="689" t="s">
        <v>0</v>
      </c>
      <c r="C12" s="690"/>
      <c r="D12" s="690"/>
    </row>
    <row r="13" spans="1:11" ht="23.25" customHeight="1">
      <c r="B13" s="732" t="s">
        <v>1</v>
      </c>
      <c r="C13" s="731" t="s">
        <v>2</v>
      </c>
      <c r="D13" s="731"/>
    </row>
    <row r="14" spans="1:11" ht="23.25" customHeight="1">
      <c r="B14" s="733"/>
      <c r="C14" s="691" t="s">
        <v>3</v>
      </c>
      <c r="D14" s="691" t="s">
        <v>4</v>
      </c>
    </row>
    <row r="15" spans="1:11" ht="23.25" customHeight="1">
      <c r="B15" s="692" t="s">
        <v>5</v>
      </c>
      <c r="C15" s="693">
        <v>2</v>
      </c>
      <c r="D15" s="693">
        <v>0</v>
      </c>
    </row>
    <row r="16" spans="1:11" ht="23.25" customHeight="1">
      <c r="B16" s="694">
        <v>3</v>
      </c>
      <c r="C16" s="695">
        <v>8</v>
      </c>
      <c r="D16" s="695">
        <v>0</v>
      </c>
    </row>
    <row r="17" spans="2:8" ht="23.25" customHeight="1">
      <c r="B17" s="696">
        <v>4</v>
      </c>
      <c r="C17" s="695">
        <v>9</v>
      </c>
      <c r="D17" s="695">
        <v>8</v>
      </c>
    </row>
    <row r="18" spans="2:8" ht="23.25" customHeight="1">
      <c r="B18" s="696">
        <v>5</v>
      </c>
      <c r="C18" s="695">
        <v>4</v>
      </c>
      <c r="D18" s="695">
        <v>3</v>
      </c>
    </row>
    <row r="19" spans="2:8" ht="23.25" customHeight="1" thickBot="1">
      <c r="B19" s="697" t="s">
        <v>6</v>
      </c>
      <c r="C19" s="697">
        <f>SUM(C15:C18)</f>
        <v>23</v>
      </c>
      <c r="D19" s="697">
        <f>SUM(D15:D18)</f>
        <v>11</v>
      </c>
    </row>
    <row r="20" spans="2:8" ht="23.25" customHeight="1">
      <c r="B20" s="32" t="s">
        <v>7</v>
      </c>
      <c r="C20" s="698"/>
      <c r="D20" s="698"/>
    </row>
    <row r="21" spans="2:8" ht="23.25" customHeight="1"/>
    <row r="22" spans="2:8" ht="23.25" customHeight="1"/>
    <row r="23" spans="2:8" ht="23.25" customHeight="1">
      <c r="B23" s="699" t="s">
        <v>8</v>
      </c>
      <c r="C23" s="700"/>
      <c r="D23" s="18"/>
      <c r="E23" s="185"/>
      <c r="F23" s="700"/>
      <c r="G23" s="700"/>
      <c r="H23" s="701"/>
    </row>
    <row r="24" spans="2:8" ht="23.25" customHeight="1">
      <c r="B24" s="702" t="s">
        <v>9</v>
      </c>
      <c r="C24" s="703" t="s">
        <v>10</v>
      </c>
      <c r="D24" s="703" t="s">
        <v>11</v>
      </c>
      <c r="E24" s="703" t="s">
        <v>12</v>
      </c>
      <c r="F24" s="703" t="s">
        <v>13</v>
      </c>
      <c r="G24" s="704" t="s">
        <v>813</v>
      </c>
      <c r="H24" s="705" t="s">
        <v>14</v>
      </c>
    </row>
    <row r="25" spans="2:8" ht="23.25" customHeight="1">
      <c r="B25" s="275" t="s">
        <v>15</v>
      </c>
      <c r="C25" s="706" t="s">
        <v>16</v>
      </c>
      <c r="D25" s="134" t="s">
        <v>17</v>
      </c>
      <c r="E25" s="134">
        <v>1994</v>
      </c>
      <c r="F25" s="134" t="s">
        <v>18</v>
      </c>
      <c r="G25" s="706" t="s">
        <v>19</v>
      </c>
      <c r="H25" s="140">
        <v>5</v>
      </c>
    </row>
    <row r="26" spans="2:8" ht="23.25" customHeight="1">
      <c r="B26" s="275" t="s">
        <v>20</v>
      </c>
      <c r="C26" s="706" t="s">
        <v>21</v>
      </c>
      <c r="D26" s="134" t="s">
        <v>17</v>
      </c>
      <c r="E26" s="134">
        <v>1999</v>
      </c>
      <c r="F26" s="134" t="s">
        <v>22</v>
      </c>
      <c r="G26" s="706" t="s">
        <v>23</v>
      </c>
      <c r="H26" s="140">
        <v>4</v>
      </c>
    </row>
    <row r="27" spans="2:8" ht="23.25" customHeight="1">
      <c r="B27" s="275" t="s">
        <v>626</v>
      </c>
      <c r="C27" s="706" t="s">
        <v>24</v>
      </c>
      <c r="D27" s="134" t="s">
        <v>17</v>
      </c>
      <c r="E27" s="134">
        <v>2002</v>
      </c>
      <c r="F27" s="134" t="s">
        <v>25</v>
      </c>
      <c r="G27" s="706" t="s">
        <v>26</v>
      </c>
      <c r="H27" s="140">
        <v>4</v>
      </c>
    </row>
    <row r="28" spans="2:8" ht="23.25" customHeight="1">
      <c r="B28" s="275" t="s">
        <v>15</v>
      </c>
      <c r="C28" s="706" t="s">
        <v>16</v>
      </c>
      <c r="D28" s="134" t="s">
        <v>27</v>
      </c>
      <c r="E28" s="134">
        <v>2003</v>
      </c>
      <c r="F28" s="134" t="s">
        <v>28</v>
      </c>
      <c r="G28" s="706" t="s">
        <v>19</v>
      </c>
      <c r="H28" s="140">
        <v>5</v>
      </c>
    </row>
    <row r="29" spans="2:8" ht="23.25" customHeight="1">
      <c r="B29" s="275" t="s">
        <v>29</v>
      </c>
      <c r="C29" s="706" t="s">
        <v>21</v>
      </c>
      <c r="D29" s="134" t="s">
        <v>17</v>
      </c>
      <c r="E29" s="134">
        <v>2007</v>
      </c>
      <c r="F29" s="134" t="s">
        <v>30</v>
      </c>
      <c r="G29" s="706" t="s">
        <v>31</v>
      </c>
      <c r="H29" s="140">
        <v>4</v>
      </c>
    </row>
    <row r="30" spans="2:8" ht="23.25" customHeight="1">
      <c r="B30" s="275" t="s">
        <v>32</v>
      </c>
      <c r="C30" s="706" t="s">
        <v>33</v>
      </c>
      <c r="D30" s="134" t="s">
        <v>17</v>
      </c>
      <c r="E30" s="134">
        <v>2008</v>
      </c>
      <c r="F30" s="134" t="s">
        <v>34</v>
      </c>
      <c r="G30" s="706" t="s">
        <v>35</v>
      </c>
      <c r="H30" s="140">
        <v>5</v>
      </c>
    </row>
    <row r="31" spans="2:8" ht="23.25" customHeight="1">
      <c r="B31" s="275" t="s">
        <v>36</v>
      </c>
      <c r="C31" s="706" t="s">
        <v>37</v>
      </c>
      <c r="D31" s="134" t="s">
        <v>17</v>
      </c>
      <c r="E31" s="134">
        <v>2009</v>
      </c>
      <c r="F31" s="134" t="s">
        <v>38</v>
      </c>
      <c r="G31" s="706" t="s">
        <v>39</v>
      </c>
      <c r="H31" s="140">
        <v>5</v>
      </c>
    </row>
    <row r="32" spans="2:8" ht="23.25" customHeight="1">
      <c r="B32" s="275" t="s">
        <v>40</v>
      </c>
      <c r="C32" s="706" t="s">
        <v>41</v>
      </c>
      <c r="D32" s="134" t="s">
        <v>17</v>
      </c>
      <c r="E32" s="134">
        <v>2009</v>
      </c>
      <c r="F32" s="134" t="s">
        <v>42</v>
      </c>
      <c r="G32" s="720" t="s">
        <v>814</v>
      </c>
      <c r="H32" s="140">
        <v>4</v>
      </c>
    </row>
    <row r="33" spans="2:8" ht="23.25" customHeight="1">
      <c r="B33" s="275" t="s">
        <v>43</v>
      </c>
      <c r="C33" s="706" t="s">
        <v>16</v>
      </c>
      <c r="D33" s="134" t="s">
        <v>17</v>
      </c>
      <c r="E33" s="134">
        <v>2009</v>
      </c>
      <c r="F33" s="134" t="s">
        <v>44</v>
      </c>
      <c r="G33" s="706" t="s">
        <v>45</v>
      </c>
      <c r="H33" s="140">
        <v>4</v>
      </c>
    </row>
    <row r="34" spans="2:8" ht="23.25" customHeight="1">
      <c r="B34" s="275" t="s">
        <v>46</v>
      </c>
      <c r="C34" s="706" t="s">
        <v>47</v>
      </c>
      <c r="D34" s="134" t="s">
        <v>17</v>
      </c>
      <c r="E34" s="134">
        <v>2010</v>
      </c>
      <c r="F34" s="134" t="s">
        <v>48</v>
      </c>
      <c r="G34" s="706" t="s">
        <v>49</v>
      </c>
      <c r="H34" s="140">
        <v>4</v>
      </c>
    </row>
    <row r="35" spans="2:8" ht="23.25" customHeight="1">
      <c r="B35" s="275" t="s">
        <v>626</v>
      </c>
      <c r="C35" s="706" t="s">
        <v>24</v>
      </c>
      <c r="D35" s="134" t="s">
        <v>27</v>
      </c>
      <c r="E35" s="134">
        <v>2010</v>
      </c>
      <c r="F35" s="134" t="s">
        <v>50</v>
      </c>
      <c r="G35" s="706" t="s">
        <v>26</v>
      </c>
      <c r="H35" s="140">
        <v>4</v>
      </c>
    </row>
    <row r="36" spans="2:8" ht="23.25" customHeight="1">
      <c r="B36" s="275" t="s">
        <v>51</v>
      </c>
      <c r="C36" s="706" t="s">
        <v>52</v>
      </c>
      <c r="D36" s="134" t="s">
        <v>17</v>
      </c>
      <c r="E36" s="134">
        <v>2011</v>
      </c>
      <c r="F36" s="134" t="s">
        <v>53</v>
      </c>
      <c r="G36" s="706" t="s">
        <v>54</v>
      </c>
      <c r="H36" s="140">
        <v>4</v>
      </c>
    </row>
    <row r="37" spans="2:8" ht="23.25" customHeight="1">
      <c r="B37" s="275" t="s">
        <v>55</v>
      </c>
      <c r="C37" s="706" t="s">
        <v>21</v>
      </c>
      <c r="D37" s="134" t="s">
        <v>17</v>
      </c>
      <c r="E37" s="134">
        <v>2011</v>
      </c>
      <c r="F37" s="134" t="s">
        <v>56</v>
      </c>
      <c r="G37" s="720" t="s">
        <v>815</v>
      </c>
      <c r="H37" s="140">
        <v>3</v>
      </c>
    </row>
    <row r="38" spans="2:8" ht="23.25" customHeight="1">
      <c r="B38" s="275" t="s">
        <v>57</v>
      </c>
      <c r="C38" s="706" t="s">
        <v>24</v>
      </c>
      <c r="D38" s="134" t="s">
        <v>17</v>
      </c>
      <c r="E38" s="134">
        <v>2011</v>
      </c>
      <c r="F38" s="134" t="s">
        <v>58</v>
      </c>
      <c r="G38" s="706" t="s">
        <v>59</v>
      </c>
      <c r="H38" s="140">
        <v>3</v>
      </c>
    </row>
    <row r="39" spans="2:8" ht="23.25" customHeight="1">
      <c r="B39" s="275" t="s">
        <v>20</v>
      </c>
      <c r="C39" s="706" t="s">
        <v>21</v>
      </c>
      <c r="D39" s="134" t="s">
        <v>27</v>
      </c>
      <c r="E39" s="134">
        <v>2011</v>
      </c>
      <c r="F39" s="134" t="s">
        <v>60</v>
      </c>
      <c r="G39" s="706" t="s">
        <v>23</v>
      </c>
      <c r="H39" s="140">
        <v>4</v>
      </c>
    </row>
    <row r="40" spans="2:8" ht="23.25" customHeight="1">
      <c r="B40" s="275" t="s">
        <v>61</v>
      </c>
      <c r="C40" s="706" t="s">
        <v>37</v>
      </c>
      <c r="D40" s="134" t="s">
        <v>62</v>
      </c>
      <c r="E40" s="134">
        <v>2011</v>
      </c>
      <c r="F40" s="134" t="s">
        <v>63</v>
      </c>
      <c r="G40" s="706" t="s">
        <v>64</v>
      </c>
      <c r="H40" s="140">
        <v>5</v>
      </c>
    </row>
    <row r="41" spans="2:8" ht="23.25" customHeight="1">
      <c r="B41" s="275" t="s">
        <v>65</v>
      </c>
      <c r="C41" s="706" t="s">
        <v>37</v>
      </c>
      <c r="D41" s="134" t="s">
        <v>17</v>
      </c>
      <c r="E41" s="134">
        <v>2011</v>
      </c>
      <c r="F41" s="134" t="s">
        <v>66</v>
      </c>
      <c r="G41" s="706" t="s">
        <v>67</v>
      </c>
      <c r="H41" s="140">
        <v>4</v>
      </c>
    </row>
    <row r="42" spans="2:8" ht="23.25" customHeight="1">
      <c r="B42" s="275" t="s">
        <v>68</v>
      </c>
      <c r="C42" s="706" t="s">
        <v>16</v>
      </c>
      <c r="D42" s="134" t="s">
        <v>17</v>
      </c>
      <c r="E42" s="134">
        <v>2012</v>
      </c>
      <c r="F42" s="134" t="s">
        <v>69</v>
      </c>
      <c r="G42" s="706" t="s">
        <v>70</v>
      </c>
      <c r="H42" s="140">
        <v>3</v>
      </c>
    </row>
    <row r="43" spans="2:8" ht="23.25" customHeight="1">
      <c r="B43" s="275" t="s">
        <v>29</v>
      </c>
      <c r="C43" s="706" t="s">
        <v>21</v>
      </c>
      <c r="D43" s="134" t="s">
        <v>27</v>
      </c>
      <c r="E43" s="134">
        <v>2013</v>
      </c>
      <c r="F43" s="134" t="s">
        <v>71</v>
      </c>
      <c r="G43" s="706" t="s">
        <v>31</v>
      </c>
      <c r="H43" s="140">
        <v>4</v>
      </c>
    </row>
    <row r="44" spans="2:8" ht="23.25" customHeight="1">
      <c r="B44" s="275" t="s">
        <v>72</v>
      </c>
      <c r="C44" s="706" t="s">
        <v>24</v>
      </c>
      <c r="D44" s="134" t="s">
        <v>27</v>
      </c>
      <c r="E44" s="134">
        <v>2013</v>
      </c>
      <c r="F44" s="134" t="s">
        <v>73</v>
      </c>
      <c r="G44" s="706" t="s">
        <v>74</v>
      </c>
      <c r="H44" s="140">
        <v>4</v>
      </c>
    </row>
    <row r="45" spans="2:8" ht="23.25" customHeight="1">
      <c r="B45" s="275" t="s">
        <v>75</v>
      </c>
      <c r="C45" s="706" t="s">
        <v>21</v>
      </c>
      <c r="D45" s="134" t="s">
        <v>17</v>
      </c>
      <c r="E45" s="134">
        <v>2013</v>
      </c>
      <c r="F45" s="134" t="s">
        <v>76</v>
      </c>
      <c r="G45" s="706" t="s">
        <v>77</v>
      </c>
      <c r="H45" s="140">
        <v>3</v>
      </c>
    </row>
    <row r="46" spans="2:8" ht="23.25" customHeight="1">
      <c r="B46" s="275" t="s">
        <v>36</v>
      </c>
      <c r="C46" s="706" t="s">
        <v>37</v>
      </c>
      <c r="D46" s="134" t="s">
        <v>27</v>
      </c>
      <c r="E46" s="134">
        <v>2014</v>
      </c>
      <c r="F46" s="134" t="s">
        <v>78</v>
      </c>
      <c r="G46" s="706" t="s">
        <v>39</v>
      </c>
      <c r="H46" s="140">
        <v>5</v>
      </c>
    </row>
    <row r="47" spans="2:8" ht="23.25" customHeight="1">
      <c r="B47" s="275" t="s">
        <v>46</v>
      </c>
      <c r="C47" s="706" t="s">
        <v>47</v>
      </c>
      <c r="D47" s="134" t="s">
        <v>27</v>
      </c>
      <c r="E47" s="134">
        <v>2014</v>
      </c>
      <c r="F47" s="134" t="s">
        <v>79</v>
      </c>
      <c r="G47" s="706" t="s">
        <v>49</v>
      </c>
      <c r="H47" s="140">
        <v>4</v>
      </c>
    </row>
    <row r="48" spans="2:8" ht="30" customHeight="1">
      <c r="B48" s="275" t="s">
        <v>810</v>
      </c>
      <c r="C48" s="706" t="s">
        <v>52</v>
      </c>
      <c r="D48" s="134" t="s">
        <v>62</v>
      </c>
      <c r="E48" s="134">
        <v>2014</v>
      </c>
      <c r="F48" s="134" t="s">
        <v>80</v>
      </c>
      <c r="G48" s="707" t="s">
        <v>81</v>
      </c>
      <c r="H48" s="140">
        <v>3</v>
      </c>
    </row>
    <row r="49" spans="2:8" ht="23.25" customHeight="1">
      <c r="B49" s="275" t="s">
        <v>32</v>
      </c>
      <c r="C49" s="706" t="s">
        <v>33</v>
      </c>
      <c r="D49" s="134" t="s">
        <v>27</v>
      </c>
      <c r="E49" s="134">
        <v>2014</v>
      </c>
      <c r="F49" s="134" t="s">
        <v>82</v>
      </c>
      <c r="G49" s="706" t="s">
        <v>35</v>
      </c>
      <c r="H49" s="140">
        <v>5</v>
      </c>
    </row>
    <row r="50" spans="2:8" ht="23.25" customHeight="1">
      <c r="B50" s="275" t="s">
        <v>83</v>
      </c>
      <c r="C50" s="706" t="s">
        <v>37</v>
      </c>
      <c r="D50" s="134" t="s">
        <v>62</v>
      </c>
      <c r="E50" s="134">
        <v>2014</v>
      </c>
      <c r="F50" s="134" t="s">
        <v>84</v>
      </c>
      <c r="G50" s="706" t="s">
        <v>85</v>
      </c>
      <c r="H50" s="140">
        <v>4</v>
      </c>
    </row>
    <row r="51" spans="2:8" ht="23.25" customHeight="1">
      <c r="B51" s="275" t="s">
        <v>86</v>
      </c>
      <c r="C51" s="706" t="s">
        <v>21</v>
      </c>
      <c r="D51" s="134" t="s">
        <v>17</v>
      </c>
      <c r="E51" s="134">
        <v>2016</v>
      </c>
      <c r="F51" s="134" t="s">
        <v>87</v>
      </c>
      <c r="G51" s="706" t="s">
        <v>88</v>
      </c>
      <c r="H51" s="140">
        <v>3</v>
      </c>
    </row>
    <row r="52" spans="2:8" ht="23.25" customHeight="1">
      <c r="B52" s="275" t="s">
        <v>89</v>
      </c>
      <c r="C52" s="706" t="s">
        <v>90</v>
      </c>
      <c r="D52" s="134" t="s">
        <v>17</v>
      </c>
      <c r="E52" s="134">
        <v>2016</v>
      </c>
      <c r="F52" s="134" t="s">
        <v>91</v>
      </c>
      <c r="G52" s="706" t="s">
        <v>92</v>
      </c>
      <c r="H52" s="140">
        <v>3</v>
      </c>
    </row>
    <row r="53" spans="2:8" ht="23.25" customHeight="1">
      <c r="B53" s="275" t="s">
        <v>93</v>
      </c>
      <c r="C53" s="706" t="s">
        <v>94</v>
      </c>
      <c r="D53" s="134" t="s">
        <v>17</v>
      </c>
      <c r="E53" s="134">
        <v>2016</v>
      </c>
      <c r="F53" s="134" t="s">
        <v>95</v>
      </c>
      <c r="G53" s="706" t="s">
        <v>96</v>
      </c>
      <c r="H53" s="140">
        <v>3</v>
      </c>
    </row>
    <row r="54" spans="2:8" ht="23.25" customHeight="1">
      <c r="B54" s="275" t="s">
        <v>65</v>
      </c>
      <c r="C54" s="706" t="s">
        <v>37</v>
      </c>
      <c r="D54" s="134" t="s">
        <v>27</v>
      </c>
      <c r="E54" s="134">
        <v>2017</v>
      </c>
      <c r="F54" s="134" t="s">
        <v>97</v>
      </c>
      <c r="G54" s="706" t="s">
        <v>67</v>
      </c>
      <c r="H54" s="140">
        <v>4</v>
      </c>
    </row>
    <row r="55" spans="2:8" ht="23.25" customHeight="1">
      <c r="B55" s="275" t="s">
        <v>51</v>
      </c>
      <c r="C55" s="706" t="s">
        <v>52</v>
      </c>
      <c r="D55" s="134" t="s">
        <v>27</v>
      </c>
      <c r="E55" s="134">
        <v>2019</v>
      </c>
      <c r="F55" s="134" t="s">
        <v>98</v>
      </c>
      <c r="G55" s="720" t="s">
        <v>54</v>
      </c>
      <c r="H55" s="140">
        <v>4</v>
      </c>
    </row>
    <row r="56" spans="2:8" ht="23.25" customHeight="1">
      <c r="B56" s="275" t="s">
        <v>99</v>
      </c>
      <c r="C56" s="706" t="s">
        <v>47</v>
      </c>
      <c r="D56" s="134" t="s">
        <v>17</v>
      </c>
      <c r="E56" s="134">
        <v>2019</v>
      </c>
      <c r="F56" s="134" t="s">
        <v>100</v>
      </c>
      <c r="G56" s="720" t="s">
        <v>816</v>
      </c>
      <c r="H56" s="140" t="s">
        <v>101</v>
      </c>
    </row>
    <row r="57" spans="2:8" ht="23.25" customHeight="1">
      <c r="B57" s="275" t="s">
        <v>102</v>
      </c>
      <c r="C57" s="706" t="s">
        <v>103</v>
      </c>
      <c r="D57" s="134" t="s">
        <v>17</v>
      </c>
      <c r="E57" s="134">
        <v>2019</v>
      </c>
      <c r="F57" s="134" t="s">
        <v>104</v>
      </c>
      <c r="G57" s="720" t="s">
        <v>92</v>
      </c>
      <c r="H57" s="140" t="s">
        <v>101</v>
      </c>
    </row>
    <row r="58" spans="2:8" ht="23.25" customHeight="1" thickBot="1">
      <c r="B58" s="708" t="s">
        <v>43</v>
      </c>
      <c r="C58" s="709" t="s">
        <v>16</v>
      </c>
      <c r="D58" s="365" t="s">
        <v>27</v>
      </c>
      <c r="E58" s="365">
        <v>2019</v>
      </c>
      <c r="F58" s="365" t="s">
        <v>105</v>
      </c>
      <c r="G58" s="721" t="s">
        <v>45</v>
      </c>
      <c r="H58" s="366">
        <v>4</v>
      </c>
    </row>
    <row r="59" spans="2:8" ht="23.25" customHeight="1">
      <c r="B59" s="32" t="s">
        <v>7</v>
      </c>
      <c r="C59" s="60"/>
      <c r="D59" s="60"/>
      <c r="E59" s="60"/>
      <c r="F59" s="60"/>
      <c r="G59" s="60"/>
      <c r="H59" s="60"/>
    </row>
    <row r="60" spans="2:8" ht="15" customHeight="1">
      <c r="B60" s="285" t="s">
        <v>106</v>
      </c>
      <c r="C60" s="710"/>
      <c r="D60" s="710"/>
      <c r="E60" s="710"/>
      <c r="F60" s="710"/>
      <c r="G60" s="60"/>
      <c r="H60" s="60"/>
    </row>
    <row r="61" spans="2:8" ht="15" customHeight="1">
      <c r="B61" s="285" t="s">
        <v>107</v>
      </c>
      <c r="C61" s="710"/>
      <c r="D61" s="710"/>
      <c r="E61" s="710"/>
      <c r="F61" s="710"/>
    </row>
    <row r="62" spans="2:8" ht="15" customHeight="1">
      <c r="B62" s="285" t="s">
        <v>108</v>
      </c>
      <c r="C62" s="710"/>
      <c r="D62" s="710"/>
      <c r="E62" s="710"/>
      <c r="F62" s="710"/>
    </row>
    <row r="63" spans="2:8" ht="15" customHeight="1">
      <c r="B63" s="285" t="s">
        <v>109</v>
      </c>
      <c r="C63" s="285"/>
      <c r="D63" s="285"/>
      <c r="E63" s="710"/>
      <c r="F63" s="710"/>
    </row>
    <row r="64" spans="2:8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autoFilter ref="B24:H63" xr:uid="{00000000-0009-0000-0000-000001000000}"/>
  <mergeCells count="2">
    <mergeCell ref="C13:D13"/>
    <mergeCell ref="B13:B14"/>
  </mergeCells>
  <pageMargins left="0.70866141732283505" right="0.70866141732283505" top="0.74803149606299202" bottom="0.74803149606299202" header="0.31496062992126" footer="0.31496062992126"/>
  <pageSetup paperSize="9" scale="60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S236"/>
  <sheetViews>
    <sheetView showGridLines="0" zoomScale="85" zoomScaleNormal="85" workbookViewId="0">
      <selection activeCell="B42" sqref="B42"/>
    </sheetView>
  </sheetViews>
  <sheetFormatPr defaultColWidth="0" defaultRowHeight="15"/>
  <cols>
    <col min="1" max="1" width="2.7109375" customWidth="1"/>
    <col min="2" max="2" width="48.7109375" customWidth="1"/>
    <col min="3" max="16" width="13.7109375" customWidth="1"/>
    <col min="17" max="17" width="14.7109375" customWidth="1"/>
    <col min="18" max="18" width="9.140625" customWidth="1"/>
    <col min="19" max="19" width="8.5703125" customWidth="1"/>
    <col min="20" max="16384" width="9.140625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0"/>
    </row>
    <row r="4" spans="1:1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0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11" spans="1:19" ht="23.25" customHeight="1"/>
    <row r="12" spans="1:19" s="27" customFormat="1" ht="23.25" customHeight="1">
      <c r="A12"/>
      <c r="B12" s="257" t="s">
        <v>296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s="27" customFormat="1" ht="50.1" customHeight="1">
      <c r="A13"/>
      <c r="B13" s="62" t="s">
        <v>211</v>
      </c>
      <c r="C13" s="274" t="s">
        <v>297</v>
      </c>
      <c r="D13" s="274" t="s">
        <v>298</v>
      </c>
      <c r="E13" s="274" t="s">
        <v>299</v>
      </c>
      <c r="F13" s="274" t="s">
        <v>300</v>
      </c>
      <c r="G13" s="274" t="s">
        <v>301</v>
      </c>
      <c r="H13" s="274" t="s">
        <v>302</v>
      </c>
      <c r="I13" s="274" t="s">
        <v>303</v>
      </c>
      <c r="J13" s="274" t="s">
        <v>304</v>
      </c>
      <c r="K13" s="274" t="s">
        <v>305</v>
      </c>
      <c r="L13" s="329" t="s">
        <v>306</v>
      </c>
      <c r="M13" s="329" t="s">
        <v>307</v>
      </c>
      <c r="N13" s="329" t="s">
        <v>308</v>
      </c>
      <c r="O13" s="329" t="s">
        <v>309</v>
      </c>
      <c r="P13" s="329" t="s">
        <v>310</v>
      </c>
      <c r="Q13" s="338" t="s">
        <v>112</v>
      </c>
    </row>
    <row r="14" spans="1:19" s="27" customFormat="1" ht="23.25" customHeight="1">
      <c r="A14"/>
      <c r="B14" s="546" t="s">
        <v>4</v>
      </c>
      <c r="C14" s="549"/>
      <c r="D14" s="549"/>
      <c r="E14" s="549"/>
      <c r="F14" s="549"/>
      <c r="G14" s="549"/>
      <c r="H14" s="549"/>
      <c r="I14" s="549"/>
      <c r="J14" s="549"/>
      <c r="K14" s="462"/>
      <c r="L14" s="552"/>
      <c r="M14" s="552"/>
      <c r="N14" s="552"/>
      <c r="O14" s="552"/>
      <c r="P14" s="552"/>
      <c r="Q14" s="558"/>
    </row>
    <row r="15" spans="1:19" s="27" customFormat="1" ht="23.25" customHeight="1">
      <c r="A15"/>
      <c r="B15" s="547" t="s">
        <v>51</v>
      </c>
      <c r="C15" s="68" t="s">
        <v>116</v>
      </c>
      <c r="D15" s="68" t="s">
        <v>116</v>
      </c>
      <c r="E15" s="68" t="s">
        <v>116</v>
      </c>
      <c r="F15" s="68" t="s">
        <v>116</v>
      </c>
      <c r="G15" s="68" t="s">
        <v>116</v>
      </c>
      <c r="H15" s="68" t="s">
        <v>116</v>
      </c>
      <c r="I15" s="68" t="s">
        <v>116</v>
      </c>
      <c r="J15" s="68" t="s">
        <v>116</v>
      </c>
      <c r="K15" s="68" t="s">
        <v>116</v>
      </c>
      <c r="L15" s="68" t="s">
        <v>116</v>
      </c>
      <c r="M15" s="68" t="s">
        <v>116</v>
      </c>
      <c r="N15" s="68" t="s">
        <v>116</v>
      </c>
      <c r="O15" s="68" t="s">
        <v>116</v>
      </c>
      <c r="P15" s="68">
        <v>0</v>
      </c>
      <c r="Q15" s="540" t="str">
        <f>IF(ISERROR(P15/C15-1),"-",(P15/C15-1))</f>
        <v>-</v>
      </c>
    </row>
    <row r="16" spans="1:19" s="27" customFormat="1" ht="23.25" customHeight="1">
      <c r="A16"/>
      <c r="B16" s="400" t="s">
        <v>15</v>
      </c>
      <c r="C16" s="68">
        <v>2</v>
      </c>
      <c r="D16" s="68">
        <v>6</v>
      </c>
      <c r="E16" s="68">
        <v>6</v>
      </c>
      <c r="F16" s="68">
        <v>1</v>
      </c>
      <c r="G16" s="68">
        <v>9</v>
      </c>
      <c r="H16" s="68">
        <v>11</v>
      </c>
      <c r="I16" s="68">
        <v>15</v>
      </c>
      <c r="J16" s="68">
        <v>14</v>
      </c>
      <c r="K16" s="134">
        <f>11+1</f>
        <v>12</v>
      </c>
      <c r="L16" s="134">
        <v>16</v>
      </c>
      <c r="M16" s="84">
        <v>14</v>
      </c>
      <c r="N16" s="84">
        <v>12</v>
      </c>
      <c r="O16" s="84">
        <v>11</v>
      </c>
      <c r="P16" s="84">
        <v>15</v>
      </c>
      <c r="Q16" s="540">
        <f>IF(ISERROR(P16/C16-1),"-",(P16/C16-1))</f>
        <v>6.5</v>
      </c>
    </row>
    <row r="17" spans="1:17" s="27" customFormat="1" ht="23.25" customHeight="1">
      <c r="A17"/>
      <c r="B17" s="400" t="s">
        <v>191</v>
      </c>
      <c r="C17" s="68" t="s">
        <v>116</v>
      </c>
      <c r="D17" s="68" t="s">
        <v>116</v>
      </c>
      <c r="E17" s="68" t="s">
        <v>116</v>
      </c>
      <c r="F17" s="68" t="s">
        <v>116</v>
      </c>
      <c r="G17" s="68" t="s">
        <v>116</v>
      </c>
      <c r="H17" s="68" t="s">
        <v>116</v>
      </c>
      <c r="I17" s="68" t="s">
        <v>116</v>
      </c>
      <c r="J17" s="68" t="s">
        <v>116</v>
      </c>
      <c r="K17" s="134" t="s">
        <v>116</v>
      </c>
      <c r="L17" s="134">
        <v>0</v>
      </c>
      <c r="M17" s="84">
        <v>0</v>
      </c>
      <c r="N17" s="84">
        <v>7</v>
      </c>
      <c r="O17" s="84">
        <v>5</v>
      </c>
      <c r="P17" s="84">
        <v>1</v>
      </c>
      <c r="Q17" s="540" t="str">
        <f t="shared" ref="Q17:Q26" si="0">IF(ISERROR(P17/C17-1),"-",(P17/C17-1))</f>
        <v>-</v>
      </c>
    </row>
    <row r="18" spans="1:17" s="27" customFormat="1" ht="23.25" customHeight="1">
      <c r="A18"/>
      <c r="B18" s="400" t="s">
        <v>36</v>
      </c>
      <c r="C18" s="68" t="s">
        <v>116</v>
      </c>
      <c r="D18" s="68" t="s">
        <v>116</v>
      </c>
      <c r="E18" s="68" t="s">
        <v>116</v>
      </c>
      <c r="F18" s="68" t="s">
        <v>116</v>
      </c>
      <c r="G18" s="68" t="s">
        <v>116</v>
      </c>
      <c r="H18" s="68" t="s">
        <v>116</v>
      </c>
      <c r="I18" s="68" t="s">
        <v>116</v>
      </c>
      <c r="J18" s="68" t="s">
        <v>116</v>
      </c>
      <c r="K18" s="134" t="s">
        <v>116</v>
      </c>
      <c r="L18" s="134">
        <v>0</v>
      </c>
      <c r="M18" s="84">
        <v>0</v>
      </c>
      <c r="N18" s="84">
        <v>5</v>
      </c>
      <c r="O18" s="84">
        <v>3</v>
      </c>
      <c r="P18" s="84">
        <v>5</v>
      </c>
      <c r="Q18" s="540" t="str">
        <f t="shared" si="0"/>
        <v>-</v>
      </c>
    </row>
    <row r="19" spans="1:17" s="27" customFormat="1" ht="23.25" customHeight="1">
      <c r="A19"/>
      <c r="B19" s="400" t="s">
        <v>46</v>
      </c>
      <c r="C19" s="68" t="s">
        <v>116</v>
      </c>
      <c r="D19" s="68" t="s">
        <v>116</v>
      </c>
      <c r="E19" s="68" t="s">
        <v>116</v>
      </c>
      <c r="F19" s="68" t="s">
        <v>116</v>
      </c>
      <c r="G19" s="68" t="s">
        <v>116</v>
      </c>
      <c r="H19" s="68" t="s">
        <v>116</v>
      </c>
      <c r="I19" s="68" t="s">
        <v>116</v>
      </c>
      <c r="J19" s="68" t="s">
        <v>116</v>
      </c>
      <c r="K19" s="134" t="s">
        <v>116</v>
      </c>
      <c r="L19" s="134">
        <v>0</v>
      </c>
      <c r="M19" s="84">
        <v>0</v>
      </c>
      <c r="N19" s="84">
        <v>4</v>
      </c>
      <c r="O19" s="84">
        <v>6</v>
      </c>
      <c r="P19" s="84">
        <v>7</v>
      </c>
      <c r="Q19" s="540" t="str">
        <f t="shared" si="0"/>
        <v>-</v>
      </c>
    </row>
    <row r="20" spans="1:17" s="27" customFormat="1" ht="23.25" customHeight="1">
      <c r="A20"/>
      <c r="B20" s="275" t="s">
        <v>32</v>
      </c>
      <c r="C20" s="68" t="s">
        <v>116</v>
      </c>
      <c r="D20" s="68" t="s">
        <v>116</v>
      </c>
      <c r="E20" s="68" t="s">
        <v>116</v>
      </c>
      <c r="F20" s="68" t="s">
        <v>116</v>
      </c>
      <c r="G20" s="68" t="s">
        <v>116</v>
      </c>
      <c r="H20" s="68" t="s">
        <v>116</v>
      </c>
      <c r="I20" s="68" t="s">
        <v>116</v>
      </c>
      <c r="J20" s="68" t="s">
        <v>116</v>
      </c>
      <c r="K20" s="134" t="s">
        <v>116</v>
      </c>
      <c r="L20" s="134">
        <v>0</v>
      </c>
      <c r="M20" s="84">
        <v>0</v>
      </c>
      <c r="N20" s="84">
        <v>3</v>
      </c>
      <c r="O20" s="84">
        <v>6</v>
      </c>
      <c r="P20" s="84">
        <v>13</v>
      </c>
      <c r="Q20" s="540" t="str">
        <f t="shared" si="0"/>
        <v>-</v>
      </c>
    </row>
    <row r="21" spans="1:17" s="27" customFormat="1" ht="23.25" customHeight="1">
      <c r="A21"/>
      <c r="B21" s="400" t="s">
        <v>626</v>
      </c>
      <c r="C21" s="68" t="s">
        <v>116</v>
      </c>
      <c r="D21" s="68" t="s">
        <v>116</v>
      </c>
      <c r="E21" s="68" t="s">
        <v>116</v>
      </c>
      <c r="F21" s="68" t="s">
        <v>116</v>
      </c>
      <c r="G21" s="68" t="s">
        <v>116</v>
      </c>
      <c r="H21" s="68">
        <v>0</v>
      </c>
      <c r="I21" s="68" t="s">
        <v>116</v>
      </c>
      <c r="J21" s="68">
        <v>4</v>
      </c>
      <c r="K21" s="134">
        <f>6+3</f>
        <v>9</v>
      </c>
      <c r="L21" s="134">
        <v>8</v>
      </c>
      <c r="M21" s="84">
        <v>9</v>
      </c>
      <c r="N21" s="84">
        <v>7</v>
      </c>
      <c r="O21" s="84">
        <v>7</v>
      </c>
      <c r="P21" s="84">
        <v>12</v>
      </c>
      <c r="Q21" s="540" t="str">
        <f t="shared" si="0"/>
        <v>-</v>
      </c>
    </row>
    <row r="22" spans="1:17" s="27" customFormat="1" ht="23.25" customHeight="1">
      <c r="A22"/>
      <c r="B22" s="400" t="s">
        <v>29</v>
      </c>
      <c r="C22" s="68" t="s">
        <v>116</v>
      </c>
      <c r="D22" s="68" t="s">
        <v>116</v>
      </c>
      <c r="E22" s="68" t="s">
        <v>116</v>
      </c>
      <c r="F22" s="68" t="s">
        <v>116</v>
      </c>
      <c r="G22" s="68" t="s">
        <v>116</v>
      </c>
      <c r="H22" s="68" t="s">
        <v>116</v>
      </c>
      <c r="I22" s="68" t="s">
        <v>116</v>
      </c>
      <c r="J22" s="68" t="s">
        <v>116</v>
      </c>
      <c r="K22" s="134" t="s">
        <v>116</v>
      </c>
      <c r="L22" s="134">
        <v>0</v>
      </c>
      <c r="M22" s="84">
        <v>2</v>
      </c>
      <c r="N22" s="84">
        <v>7</v>
      </c>
      <c r="O22" s="134">
        <v>15</v>
      </c>
      <c r="P22" s="134">
        <v>8</v>
      </c>
      <c r="Q22" s="540" t="str">
        <f t="shared" si="0"/>
        <v>-</v>
      </c>
    </row>
    <row r="23" spans="1:17" s="27" customFormat="1" ht="23.25" customHeight="1">
      <c r="B23" s="400" t="s">
        <v>20</v>
      </c>
      <c r="C23" s="68" t="s">
        <v>116</v>
      </c>
      <c r="D23" s="68" t="s">
        <v>116</v>
      </c>
      <c r="E23" s="68" t="s">
        <v>116</v>
      </c>
      <c r="F23" s="68" t="s">
        <v>116</v>
      </c>
      <c r="G23" s="68" t="s">
        <v>116</v>
      </c>
      <c r="H23" s="68">
        <v>0</v>
      </c>
      <c r="I23" s="68" t="s">
        <v>116</v>
      </c>
      <c r="J23" s="68" t="s">
        <v>116</v>
      </c>
      <c r="K23" s="134">
        <v>3</v>
      </c>
      <c r="L23" s="134">
        <v>9</v>
      </c>
      <c r="M23" s="84">
        <v>11</v>
      </c>
      <c r="N23" s="84">
        <v>9</v>
      </c>
      <c r="O23" s="84">
        <v>5</v>
      </c>
      <c r="P23" s="84">
        <v>5</v>
      </c>
      <c r="Q23" s="540" t="str">
        <f t="shared" si="0"/>
        <v>-</v>
      </c>
    </row>
    <row r="24" spans="1:17" s="27" customFormat="1" ht="23.25" customHeight="1">
      <c r="B24" s="400" t="s">
        <v>65</v>
      </c>
      <c r="C24" s="68" t="s">
        <v>116</v>
      </c>
      <c r="D24" s="68" t="s">
        <v>116</v>
      </c>
      <c r="E24" s="68" t="s">
        <v>116</v>
      </c>
      <c r="F24" s="68" t="s">
        <v>116</v>
      </c>
      <c r="G24" s="68" t="s">
        <v>116</v>
      </c>
      <c r="H24" s="68" t="s">
        <v>116</v>
      </c>
      <c r="I24" s="68" t="s">
        <v>116</v>
      </c>
      <c r="J24" s="68" t="s">
        <v>116</v>
      </c>
      <c r="K24" s="68" t="s">
        <v>116</v>
      </c>
      <c r="L24" s="68" t="s">
        <v>116</v>
      </c>
      <c r="M24" s="68" t="s">
        <v>116</v>
      </c>
      <c r="N24" s="68">
        <v>0</v>
      </c>
      <c r="O24" s="68">
        <v>0</v>
      </c>
      <c r="P24" s="68">
        <v>0</v>
      </c>
      <c r="Q24" s="540" t="str">
        <f t="shared" si="0"/>
        <v>-</v>
      </c>
    </row>
    <row r="25" spans="1:17" s="27" customFormat="1" ht="23.25" customHeight="1">
      <c r="B25" s="401" t="s">
        <v>43</v>
      </c>
      <c r="C25" s="396" t="s">
        <v>116</v>
      </c>
      <c r="D25" s="396" t="s">
        <v>116</v>
      </c>
      <c r="E25" s="396" t="s">
        <v>116</v>
      </c>
      <c r="F25" s="396" t="s">
        <v>116</v>
      </c>
      <c r="G25" s="396" t="s">
        <v>116</v>
      </c>
      <c r="H25" s="396" t="s">
        <v>116</v>
      </c>
      <c r="I25" s="396" t="s">
        <v>116</v>
      </c>
      <c r="J25" s="396" t="s">
        <v>116</v>
      </c>
      <c r="K25" s="396" t="s">
        <v>116</v>
      </c>
      <c r="L25" s="396" t="s">
        <v>116</v>
      </c>
      <c r="M25" s="396" t="s">
        <v>116</v>
      </c>
      <c r="N25" s="396" t="s">
        <v>116</v>
      </c>
      <c r="O25" s="396" t="s">
        <v>116</v>
      </c>
      <c r="P25" s="68">
        <v>0</v>
      </c>
      <c r="Q25" s="540" t="str">
        <f t="shared" si="0"/>
        <v>-</v>
      </c>
    </row>
    <row r="26" spans="1:17" s="27" customFormat="1" ht="23.25" customHeight="1">
      <c r="B26" s="402" t="s">
        <v>181</v>
      </c>
      <c r="C26" s="403">
        <f>SUM(C16:C24)</f>
        <v>2</v>
      </c>
      <c r="D26" s="403">
        <f t="shared" ref="D26:M26" si="1">SUM(D16:D23)</f>
        <v>6</v>
      </c>
      <c r="E26" s="403">
        <f t="shared" si="1"/>
        <v>6</v>
      </c>
      <c r="F26" s="403">
        <f t="shared" si="1"/>
        <v>1</v>
      </c>
      <c r="G26" s="403">
        <f t="shared" si="1"/>
        <v>9</v>
      </c>
      <c r="H26" s="403">
        <f t="shared" si="1"/>
        <v>11</v>
      </c>
      <c r="I26" s="403">
        <f t="shared" si="1"/>
        <v>15</v>
      </c>
      <c r="J26" s="403">
        <f t="shared" si="1"/>
        <v>18</v>
      </c>
      <c r="K26" s="136">
        <f t="shared" si="1"/>
        <v>24</v>
      </c>
      <c r="L26" s="136">
        <f t="shared" si="1"/>
        <v>33</v>
      </c>
      <c r="M26" s="136">
        <f t="shared" si="1"/>
        <v>36</v>
      </c>
      <c r="N26" s="136">
        <f>SUM(N16:N24)</f>
        <v>54</v>
      </c>
      <c r="O26" s="136">
        <f>SUM(O16:O24)</f>
        <v>58</v>
      </c>
      <c r="P26" s="136">
        <f>SUM(P16:P24)</f>
        <v>66</v>
      </c>
      <c r="Q26" s="541">
        <f t="shared" si="0"/>
        <v>32</v>
      </c>
    </row>
    <row r="27" spans="1:17" s="27" customFormat="1" ht="23.25" customHeight="1">
      <c r="B27" s="546" t="s">
        <v>3</v>
      </c>
      <c r="C27" s="549"/>
      <c r="D27" s="549"/>
      <c r="E27" s="549"/>
      <c r="F27" s="549"/>
      <c r="G27" s="549"/>
      <c r="H27" s="549"/>
      <c r="I27" s="549"/>
      <c r="J27" s="549"/>
      <c r="K27" s="555"/>
      <c r="L27" s="555"/>
      <c r="M27" s="555"/>
      <c r="N27" s="555"/>
      <c r="O27" s="555"/>
      <c r="P27" s="555"/>
      <c r="Q27" s="564"/>
    </row>
    <row r="28" spans="1:17" s="27" customFormat="1" ht="23.25" customHeight="1">
      <c r="B28" s="400" t="s">
        <v>810</v>
      </c>
      <c r="C28" s="68" t="s">
        <v>116</v>
      </c>
      <c r="D28" s="68" t="s">
        <v>116</v>
      </c>
      <c r="E28" s="68" t="s">
        <v>116</v>
      </c>
      <c r="F28" s="68" t="s">
        <v>116</v>
      </c>
      <c r="G28" s="68" t="s">
        <v>116</v>
      </c>
      <c r="H28" s="68" t="s">
        <v>116</v>
      </c>
      <c r="I28" s="68" t="s">
        <v>116</v>
      </c>
      <c r="J28" s="68" t="s">
        <v>116</v>
      </c>
      <c r="K28" s="134" t="s">
        <v>116</v>
      </c>
      <c r="L28" s="473">
        <v>0</v>
      </c>
      <c r="M28" s="84">
        <v>12</v>
      </c>
      <c r="N28" s="84">
        <v>6</v>
      </c>
      <c r="O28" s="134">
        <v>21</v>
      </c>
      <c r="P28" s="134">
        <v>11</v>
      </c>
      <c r="Q28" s="540" t="str">
        <f>IF(ISERROR(P28/C28-1),"-",(P28/C28-1))</f>
        <v>-</v>
      </c>
    </row>
    <row r="29" spans="1:17" s="27" customFormat="1" ht="23.25" customHeight="1">
      <c r="B29" s="400" t="s">
        <v>51</v>
      </c>
      <c r="C29" s="68" t="s">
        <v>116</v>
      </c>
      <c r="D29" s="68" t="s">
        <v>116</v>
      </c>
      <c r="E29" s="68" t="s">
        <v>116</v>
      </c>
      <c r="F29" s="68" t="s">
        <v>116</v>
      </c>
      <c r="G29" s="68" t="s">
        <v>116</v>
      </c>
      <c r="H29" s="68">
        <v>0</v>
      </c>
      <c r="I29" s="68">
        <v>0</v>
      </c>
      <c r="J29" s="68">
        <v>16</v>
      </c>
      <c r="K29" s="134">
        <f>7+11</f>
        <v>18</v>
      </c>
      <c r="L29" s="473">
        <v>12</v>
      </c>
      <c r="M29" s="84">
        <v>14</v>
      </c>
      <c r="N29" s="84">
        <v>11</v>
      </c>
      <c r="O29" s="134">
        <v>12</v>
      </c>
      <c r="P29" s="134">
        <v>13</v>
      </c>
      <c r="Q29" s="540" t="str">
        <f>IF(ISERROR(P29/C29-1),"-",(P29/C29-1))</f>
        <v>-</v>
      </c>
    </row>
    <row r="30" spans="1:17" s="27" customFormat="1" ht="23.25" customHeight="1">
      <c r="B30" s="400" t="s">
        <v>15</v>
      </c>
      <c r="C30" s="68">
        <v>12</v>
      </c>
      <c r="D30" s="68">
        <v>9</v>
      </c>
      <c r="E30" s="68">
        <v>20</v>
      </c>
      <c r="F30" s="68">
        <v>16</v>
      </c>
      <c r="G30" s="68">
        <v>15</v>
      </c>
      <c r="H30" s="68">
        <v>20</v>
      </c>
      <c r="I30" s="68">
        <v>17</v>
      </c>
      <c r="J30" s="68">
        <v>18</v>
      </c>
      <c r="K30" s="134">
        <f>10+6</f>
        <v>16</v>
      </c>
      <c r="L30" s="473">
        <v>18</v>
      </c>
      <c r="M30" s="84">
        <v>19</v>
      </c>
      <c r="N30" s="84">
        <v>17</v>
      </c>
      <c r="O30" s="134">
        <v>12</v>
      </c>
      <c r="P30" s="134">
        <v>18</v>
      </c>
      <c r="Q30" s="540">
        <f t="shared" ref="Q30:Q52" si="2">IF(ISERROR(P30/C30-1),"-",(P30/C30-1))</f>
        <v>0.5</v>
      </c>
    </row>
    <row r="31" spans="1:17" s="27" customFormat="1" ht="23.25" customHeight="1">
      <c r="B31" s="400" t="s">
        <v>55</v>
      </c>
      <c r="C31" s="68" t="s">
        <v>116</v>
      </c>
      <c r="D31" s="68" t="s">
        <v>116</v>
      </c>
      <c r="E31" s="68" t="s">
        <v>116</v>
      </c>
      <c r="F31" s="68" t="s">
        <v>116</v>
      </c>
      <c r="G31" s="68" t="s">
        <v>116</v>
      </c>
      <c r="H31" s="68">
        <v>0</v>
      </c>
      <c r="I31" s="68">
        <v>1</v>
      </c>
      <c r="J31" s="68">
        <v>6</v>
      </c>
      <c r="K31" s="134">
        <f>1+8</f>
        <v>9</v>
      </c>
      <c r="L31" s="473">
        <v>9</v>
      </c>
      <c r="M31" s="84">
        <v>7</v>
      </c>
      <c r="N31" s="84">
        <v>7</v>
      </c>
      <c r="O31" s="134">
        <v>13</v>
      </c>
      <c r="P31" s="134">
        <v>0</v>
      </c>
      <c r="Q31" s="540" t="str">
        <f t="shared" si="2"/>
        <v>-</v>
      </c>
    </row>
    <row r="32" spans="1:17" s="27" customFormat="1" ht="23.25" customHeight="1">
      <c r="B32" s="400" t="s">
        <v>99</v>
      </c>
      <c r="C32" s="68" t="s">
        <v>116</v>
      </c>
      <c r="D32" s="68" t="s">
        <v>116</v>
      </c>
      <c r="E32" s="68" t="s">
        <v>116</v>
      </c>
      <c r="F32" s="68" t="s">
        <v>116</v>
      </c>
      <c r="G32" s="68" t="s">
        <v>116</v>
      </c>
      <c r="H32" s="68" t="s">
        <v>116</v>
      </c>
      <c r="I32" s="68" t="s">
        <v>116</v>
      </c>
      <c r="J32" s="68" t="s">
        <v>116</v>
      </c>
      <c r="K32" s="68" t="s">
        <v>116</v>
      </c>
      <c r="L32" s="68" t="s">
        <v>116</v>
      </c>
      <c r="M32" s="68" t="s">
        <v>116</v>
      </c>
      <c r="N32" s="68" t="s">
        <v>116</v>
      </c>
      <c r="O32" s="68" t="s">
        <v>116</v>
      </c>
      <c r="P32" s="134">
        <v>11</v>
      </c>
      <c r="Q32" s="540" t="str">
        <f t="shared" si="2"/>
        <v>-</v>
      </c>
    </row>
    <row r="33" spans="2:17" s="27" customFormat="1" ht="23.25" customHeight="1">
      <c r="B33" s="400" t="s">
        <v>292</v>
      </c>
      <c r="C33" s="68" t="s">
        <v>116</v>
      </c>
      <c r="D33" s="68" t="s">
        <v>116</v>
      </c>
      <c r="E33" s="68" t="s">
        <v>116</v>
      </c>
      <c r="F33" s="68" t="s">
        <v>116</v>
      </c>
      <c r="G33" s="68" t="s">
        <v>116</v>
      </c>
      <c r="H33" s="68">
        <v>0</v>
      </c>
      <c r="I33" s="68">
        <v>0</v>
      </c>
      <c r="J33" s="68">
        <v>13</v>
      </c>
      <c r="K33" s="134">
        <f>6+2</f>
        <v>8</v>
      </c>
      <c r="L33" s="473">
        <v>14</v>
      </c>
      <c r="M33" s="84">
        <v>15</v>
      </c>
      <c r="N33" s="84">
        <v>13</v>
      </c>
      <c r="O33" s="134">
        <v>15</v>
      </c>
      <c r="P33" s="134">
        <v>12</v>
      </c>
      <c r="Q33" s="540" t="str">
        <f t="shared" si="2"/>
        <v>-</v>
      </c>
    </row>
    <row r="34" spans="2:17" s="27" customFormat="1" ht="23.25" customHeight="1">
      <c r="B34" s="400" t="s">
        <v>36</v>
      </c>
      <c r="C34" s="68" t="s">
        <v>116</v>
      </c>
      <c r="D34" s="68" t="s">
        <v>116</v>
      </c>
      <c r="E34" s="68" t="s">
        <v>116</v>
      </c>
      <c r="F34" s="68">
        <v>0</v>
      </c>
      <c r="G34" s="68">
        <v>0</v>
      </c>
      <c r="H34" s="68">
        <v>19</v>
      </c>
      <c r="I34" s="68">
        <v>14</v>
      </c>
      <c r="J34" s="68">
        <v>24</v>
      </c>
      <c r="K34" s="134">
        <v>15</v>
      </c>
      <c r="L34" s="473">
        <v>19</v>
      </c>
      <c r="M34" s="84">
        <v>18</v>
      </c>
      <c r="N34" s="84">
        <v>11</v>
      </c>
      <c r="O34" s="134">
        <v>12</v>
      </c>
      <c r="P34" s="134">
        <v>13</v>
      </c>
      <c r="Q34" s="540" t="str">
        <f t="shared" si="2"/>
        <v>-</v>
      </c>
    </row>
    <row r="35" spans="2:17" s="27" customFormat="1" ht="23.25" customHeight="1">
      <c r="B35" s="400" t="s">
        <v>93</v>
      </c>
      <c r="C35" s="68" t="s">
        <v>116</v>
      </c>
      <c r="D35" s="68" t="s">
        <v>116</v>
      </c>
      <c r="E35" s="68" t="s">
        <v>116</v>
      </c>
      <c r="F35" s="68" t="s">
        <v>116</v>
      </c>
      <c r="G35" s="68" t="s">
        <v>116</v>
      </c>
      <c r="H35" s="68"/>
      <c r="I35" s="68" t="s">
        <v>116</v>
      </c>
      <c r="J35" s="68" t="s">
        <v>116</v>
      </c>
      <c r="K35" s="68" t="s">
        <v>116</v>
      </c>
      <c r="L35" s="68" t="s">
        <v>116</v>
      </c>
      <c r="M35" s="84">
        <v>0</v>
      </c>
      <c r="N35" s="84">
        <v>0</v>
      </c>
      <c r="O35" s="134">
        <v>6</v>
      </c>
      <c r="P35" s="134">
        <v>18</v>
      </c>
      <c r="Q35" s="540" t="str">
        <f t="shared" si="2"/>
        <v>-</v>
      </c>
    </row>
    <row r="36" spans="2:17" s="27" customFormat="1" ht="23.25" customHeight="1">
      <c r="B36" s="400" t="s">
        <v>46</v>
      </c>
      <c r="C36" s="68" t="s">
        <v>116</v>
      </c>
      <c r="D36" s="68" t="s">
        <v>116</v>
      </c>
      <c r="E36" s="68" t="s">
        <v>116</v>
      </c>
      <c r="F36" s="68" t="s">
        <v>116</v>
      </c>
      <c r="G36" s="68">
        <v>0</v>
      </c>
      <c r="H36" s="68">
        <v>8</v>
      </c>
      <c r="I36" s="68">
        <v>11</v>
      </c>
      <c r="J36" s="68">
        <v>21</v>
      </c>
      <c r="K36" s="134">
        <f>4+2</f>
        <v>6</v>
      </c>
      <c r="L36" s="473">
        <v>18</v>
      </c>
      <c r="M36" s="84">
        <v>15</v>
      </c>
      <c r="N36" s="84">
        <v>13</v>
      </c>
      <c r="O36" s="134">
        <v>19</v>
      </c>
      <c r="P36" s="134">
        <v>12</v>
      </c>
      <c r="Q36" s="540" t="str">
        <f t="shared" si="2"/>
        <v>-</v>
      </c>
    </row>
    <row r="37" spans="2:17" s="27" customFormat="1" ht="23.25" customHeight="1">
      <c r="B37" s="400" t="s">
        <v>32</v>
      </c>
      <c r="C37" s="68" t="s">
        <v>116</v>
      </c>
      <c r="D37" s="68" t="s">
        <v>116</v>
      </c>
      <c r="E37" s="68">
        <v>0</v>
      </c>
      <c r="F37" s="68">
        <v>0</v>
      </c>
      <c r="G37" s="68">
        <v>12</v>
      </c>
      <c r="H37" s="68">
        <v>18</v>
      </c>
      <c r="I37" s="68">
        <v>18</v>
      </c>
      <c r="J37" s="68">
        <v>22</v>
      </c>
      <c r="K37" s="134">
        <v>18</v>
      </c>
      <c r="L37" s="473">
        <v>20</v>
      </c>
      <c r="M37" s="84">
        <v>17</v>
      </c>
      <c r="N37" s="84">
        <v>21</v>
      </c>
      <c r="O37" s="84">
        <v>21</v>
      </c>
      <c r="P37" s="84">
        <v>23</v>
      </c>
      <c r="Q37" s="540" t="str">
        <f t="shared" si="2"/>
        <v>-</v>
      </c>
    </row>
    <row r="38" spans="2:17" s="27" customFormat="1" ht="23.25" customHeight="1">
      <c r="B38" s="400" t="s">
        <v>102</v>
      </c>
      <c r="C38" s="68" t="s">
        <v>116</v>
      </c>
      <c r="D38" s="68" t="s">
        <v>116</v>
      </c>
      <c r="E38" s="68" t="s">
        <v>116</v>
      </c>
      <c r="F38" s="68" t="s">
        <v>116</v>
      </c>
      <c r="G38" s="68" t="s">
        <v>116</v>
      </c>
      <c r="H38" s="68" t="s">
        <v>116</v>
      </c>
      <c r="I38" s="68" t="s">
        <v>116</v>
      </c>
      <c r="J38" s="68" t="s">
        <v>116</v>
      </c>
      <c r="K38" s="68" t="s">
        <v>116</v>
      </c>
      <c r="L38" s="68" t="s">
        <v>116</v>
      </c>
      <c r="M38" s="68" t="s">
        <v>116</v>
      </c>
      <c r="N38" s="68" t="s">
        <v>116</v>
      </c>
      <c r="O38" s="68" t="s">
        <v>116</v>
      </c>
      <c r="P38" s="84">
        <v>0</v>
      </c>
      <c r="Q38" s="540" t="str">
        <f t="shared" si="2"/>
        <v>-</v>
      </c>
    </row>
    <row r="39" spans="2:17" s="27" customFormat="1" ht="23.25" customHeight="1">
      <c r="B39" s="400" t="s">
        <v>68</v>
      </c>
      <c r="C39" s="68" t="s">
        <v>116</v>
      </c>
      <c r="D39" s="68" t="s">
        <v>116</v>
      </c>
      <c r="E39" s="68" t="s">
        <v>116</v>
      </c>
      <c r="F39" s="68" t="s">
        <v>116</v>
      </c>
      <c r="G39" s="68" t="s">
        <v>116</v>
      </c>
      <c r="H39" s="68" t="s">
        <v>116</v>
      </c>
      <c r="I39" s="68">
        <v>0</v>
      </c>
      <c r="J39" s="68">
        <v>1</v>
      </c>
      <c r="K39" s="134">
        <f>5+4</f>
        <v>9</v>
      </c>
      <c r="L39" s="473">
        <v>5</v>
      </c>
      <c r="M39" s="84">
        <v>10</v>
      </c>
      <c r="N39" s="84">
        <v>9</v>
      </c>
      <c r="O39" s="134">
        <v>16</v>
      </c>
      <c r="P39" s="134">
        <v>6</v>
      </c>
      <c r="Q39" s="540" t="str">
        <f t="shared" si="2"/>
        <v>-</v>
      </c>
    </row>
    <row r="40" spans="2:17" s="27" customFormat="1" ht="23.25" customHeight="1">
      <c r="B40" s="275" t="s">
        <v>83</v>
      </c>
      <c r="C40" s="68" t="s">
        <v>116</v>
      </c>
      <c r="D40" s="68" t="s">
        <v>116</v>
      </c>
      <c r="E40" s="68" t="s">
        <v>116</v>
      </c>
      <c r="F40" s="68" t="s">
        <v>116</v>
      </c>
      <c r="G40" s="68" t="s">
        <v>116</v>
      </c>
      <c r="H40" s="68" t="s">
        <v>116</v>
      </c>
      <c r="I40" s="68" t="s">
        <v>116</v>
      </c>
      <c r="J40" s="68" t="s">
        <v>116</v>
      </c>
      <c r="K40" s="134" t="s">
        <v>116</v>
      </c>
      <c r="L40" s="473">
        <v>0</v>
      </c>
      <c r="M40" s="84">
        <v>2</v>
      </c>
      <c r="N40" s="84">
        <v>3</v>
      </c>
      <c r="O40" s="84">
        <v>5</v>
      </c>
      <c r="P40" s="84">
        <v>8</v>
      </c>
      <c r="Q40" s="540" t="str">
        <f t="shared" si="2"/>
        <v>-</v>
      </c>
    </row>
    <row r="41" spans="2:17" s="27" customFormat="1" ht="23.25" customHeight="1">
      <c r="B41" s="400" t="s">
        <v>626</v>
      </c>
      <c r="C41" s="68">
        <v>13</v>
      </c>
      <c r="D41" s="68">
        <v>6</v>
      </c>
      <c r="E41" s="68">
        <v>13</v>
      </c>
      <c r="F41" s="68">
        <v>14</v>
      </c>
      <c r="G41" s="68">
        <v>17</v>
      </c>
      <c r="H41" s="68">
        <v>19</v>
      </c>
      <c r="I41" s="68">
        <v>17</v>
      </c>
      <c r="J41" s="68">
        <v>14</v>
      </c>
      <c r="K41" s="134">
        <v>16</v>
      </c>
      <c r="L41" s="473">
        <v>11</v>
      </c>
      <c r="M41" s="84">
        <v>9</v>
      </c>
      <c r="N41" s="84">
        <v>12</v>
      </c>
      <c r="O41" s="84">
        <v>10</v>
      </c>
      <c r="P41" s="84">
        <v>9</v>
      </c>
      <c r="Q41" s="540">
        <f t="shared" si="2"/>
        <v>-0.30769230769230771</v>
      </c>
    </row>
    <row r="42" spans="2:17" s="27" customFormat="1" ht="23.25" customHeight="1">
      <c r="B42" s="400" t="s">
        <v>89</v>
      </c>
      <c r="C42" s="68" t="s">
        <v>116</v>
      </c>
      <c r="D42" s="68" t="s">
        <v>116</v>
      </c>
      <c r="E42" s="68" t="s">
        <v>116</v>
      </c>
      <c r="F42" s="68" t="s">
        <v>116</v>
      </c>
      <c r="G42" s="68" t="s">
        <v>116</v>
      </c>
      <c r="H42" s="68"/>
      <c r="I42" s="68" t="s">
        <v>116</v>
      </c>
      <c r="J42" s="68" t="s">
        <v>116</v>
      </c>
      <c r="K42" s="68" t="s">
        <v>116</v>
      </c>
      <c r="L42" s="68" t="s">
        <v>116</v>
      </c>
      <c r="M42" s="84">
        <v>0</v>
      </c>
      <c r="N42" s="84">
        <v>0</v>
      </c>
      <c r="O42" s="84">
        <v>13</v>
      </c>
      <c r="P42" s="84">
        <v>12</v>
      </c>
      <c r="Q42" s="540" t="str">
        <f t="shared" si="2"/>
        <v>-</v>
      </c>
    </row>
    <row r="43" spans="2:17" s="27" customFormat="1" ht="23.25" customHeight="1">
      <c r="B43" s="400" t="s">
        <v>29</v>
      </c>
      <c r="C43" s="68" t="s">
        <v>116</v>
      </c>
      <c r="D43" s="68">
        <v>0</v>
      </c>
      <c r="E43" s="68">
        <v>1</v>
      </c>
      <c r="F43" s="68">
        <v>13</v>
      </c>
      <c r="G43" s="68">
        <v>14</v>
      </c>
      <c r="H43" s="68">
        <v>15</v>
      </c>
      <c r="I43" s="68">
        <v>16</v>
      </c>
      <c r="J43" s="68">
        <v>12</v>
      </c>
      <c r="K43" s="134">
        <f>19+1</f>
        <v>20</v>
      </c>
      <c r="L43" s="473">
        <v>8</v>
      </c>
      <c r="M43" s="84">
        <v>14</v>
      </c>
      <c r="N43" s="84">
        <v>13</v>
      </c>
      <c r="O43" s="84">
        <v>6</v>
      </c>
      <c r="P43" s="84">
        <v>21</v>
      </c>
      <c r="Q43" s="540" t="str">
        <f t="shared" si="2"/>
        <v>-</v>
      </c>
    </row>
    <row r="44" spans="2:17" s="27" customFormat="1" ht="23.25" customHeight="1">
      <c r="B44" s="400" t="s">
        <v>20</v>
      </c>
      <c r="C44" s="68">
        <v>10</v>
      </c>
      <c r="D44" s="68">
        <v>18</v>
      </c>
      <c r="E44" s="68">
        <v>11</v>
      </c>
      <c r="F44" s="68">
        <v>17</v>
      </c>
      <c r="G44" s="68">
        <v>15</v>
      </c>
      <c r="H44" s="68">
        <v>19</v>
      </c>
      <c r="I44" s="68">
        <v>18</v>
      </c>
      <c r="J44" s="68">
        <v>16</v>
      </c>
      <c r="K44" s="134">
        <f>2+12</f>
        <v>14</v>
      </c>
      <c r="L44" s="473">
        <v>16</v>
      </c>
      <c r="M44" s="84">
        <v>9</v>
      </c>
      <c r="N44" s="84">
        <v>13</v>
      </c>
      <c r="O44" s="84">
        <v>13</v>
      </c>
      <c r="P44" s="84">
        <v>18</v>
      </c>
      <c r="Q44" s="540">
        <f t="shared" si="2"/>
        <v>0.8</v>
      </c>
    </row>
    <row r="45" spans="2:17" s="27" customFormat="1" ht="23.25" customHeight="1">
      <c r="B45" s="400" t="s">
        <v>40</v>
      </c>
      <c r="C45" s="68" t="s">
        <v>116</v>
      </c>
      <c r="D45" s="68" t="s">
        <v>116</v>
      </c>
      <c r="E45" s="68" t="s">
        <v>116</v>
      </c>
      <c r="F45" s="68">
        <v>0</v>
      </c>
      <c r="G45" s="68">
        <v>4</v>
      </c>
      <c r="H45" s="68">
        <v>14</v>
      </c>
      <c r="I45" s="68">
        <v>20</v>
      </c>
      <c r="J45" s="68">
        <v>19</v>
      </c>
      <c r="K45" s="134">
        <v>17</v>
      </c>
      <c r="L45" s="473">
        <v>13</v>
      </c>
      <c r="M45" s="84">
        <v>23</v>
      </c>
      <c r="N45" s="84">
        <v>19</v>
      </c>
      <c r="O45" s="84">
        <v>10</v>
      </c>
      <c r="P45" s="84">
        <v>23</v>
      </c>
      <c r="Q45" s="540" t="str">
        <f t="shared" si="2"/>
        <v>-</v>
      </c>
    </row>
    <row r="46" spans="2:17" s="27" customFormat="1" ht="23.25" customHeight="1">
      <c r="B46" s="400" t="s">
        <v>61</v>
      </c>
      <c r="C46" s="68" t="s">
        <v>116</v>
      </c>
      <c r="D46" s="68" t="s">
        <v>116</v>
      </c>
      <c r="E46" s="68" t="s">
        <v>116</v>
      </c>
      <c r="F46" s="68" t="s">
        <v>116</v>
      </c>
      <c r="G46" s="68" t="s">
        <v>116</v>
      </c>
      <c r="H46" s="68">
        <v>0</v>
      </c>
      <c r="I46" s="68">
        <v>0</v>
      </c>
      <c r="J46" s="68">
        <v>4</v>
      </c>
      <c r="K46" s="134">
        <f>7+1</f>
        <v>8</v>
      </c>
      <c r="L46" s="473">
        <v>3</v>
      </c>
      <c r="M46" s="84">
        <v>2</v>
      </c>
      <c r="N46" s="84">
        <v>4</v>
      </c>
      <c r="O46" s="84">
        <v>6</v>
      </c>
      <c r="P46" s="84">
        <v>6</v>
      </c>
      <c r="Q46" s="540" t="str">
        <f t="shared" si="2"/>
        <v>-</v>
      </c>
    </row>
    <row r="47" spans="2:17" s="27" customFormat="1" ht="23.25" customHeight="1">
      <c r="B47" s="400" t="s">
        <v>86</v>
      </c>
      <c r="C47" s="68" t="s">
        <v>116</v>
      </c>
      <c r="D47" s="68" t="s">
        <v>116</v>
      </c>
      <c r="E47" s="68" t="s">
        <v>116</v>
      </c>
      <c r="F47" s="68">
        <v>0</v>
      </c>
      <c r="G47" s="68">
        <v>1</v>
      </c>
      <c r="H47" s="561"/>
      <c r="I47" s="68" t="s">
        <v>116</v>
      </c>
      <c r="J47" s="68">
        <v>0</v>
      </c>
      <c r="K47" s="68">
        <v>1</v>
      </c>
      <c r="L47" s="68" t="s">
        <v>116</v>
      </c>
      <c r="M47" s="84">
        <v>0</v>
      </c>
      <c r="N47" s="84">
        <v>4</v>
      </c>
      <c r="O47" s="84">
        <v>9</v>
      </c>
      <c r="P47" s="84">
        <v>12</v>
      </c>
      <c r="Q47" s="540" t="str">
        <f t="shared" si="2"/>
        <v>-</v>
      </c>
    </row>
    <row r="48" spans="2:17" s="27" customFormat="1" ht="23.25" customHeight="1">
      <c r="B48" s="400" t="s">
        <v>65</v>
      </c>
      <c r="C48" s="68" t="s">
        <v>116</v>
      </c>
      <c r="D48" s="68" t="s">
        <v>116</v>
      </c>
      <c r="E48" s="68" t="s">
        <v>116</v>
      </c>
      <c r="F48" s="68" t="s">
        <v>116</v>
      </c>
      <c r="G48" s="68" t="s">
        <v>116</v>
      </c>
      <c r="H48" s="68">
        <v>0</v>
      </c>
      <c r="I48" s="68">
        <v>0</v>
      </c>
      <c r="J48" s="68">
        <v>16</v>
      </c>
      <c r="K48" s="134">
        <f>15+1</f>
        <v>16</v>
      </c>
      <c r="L48" s="473">
        <v>16</v>
      </c>
      <c r="M48" s="84">
        <v>20</v>
      </c>
      <c r="N48" s="84">
        <v>7</v>
      </c>
      <c r="O48" s="84">
        <v>8</v>
      </c>
      <c r="P48" s="84">
        <v>9</v>
      </c>
      <c r="Q48" s="540" t="str">
        <f t="shared" si="2"/>
        <v>-</v>
      </c>
    </row>
    <row r="49" spans="1:17" s="27" customFormat="1" ht="23.25" customHeight="1">
      <c r="B49" s="400" t="s">
        <v>75</v>
      </c>
      <c r="C49" s="68" t="s">
        <v>116</v>
      </c>
      <c r="D49" s="68" t="s">
        <v>116</v>
      </c>
      <c r="E49" s="68" t="s">
        <v>116</v>
      </c>
      <c r="F49" s="68" t="s">
        <v>116</v>
      </c>
      <c r="G49" s="68" t="s">
        <v>116</v>
      </c>
      <c r="H49" s="68" t="s">
        <v>116</v>
      </c>
      <c r="I49" s="68" t="s">
        <v>116</v>
      </c>
      <c r="J49" s="68">
        <v>0</v>
      </c>
      <c r="K49" s="134" t="s">
        <v>116</v>
      </c>
      <c r="L49" s="473">
        <v>12</v>
      </c>
      <c r="M49" s="84">
        <v>13</v>
      </c>
      <c r="N49" s="84">
        <v>11</v>
      </c>
      <c r="O49" s="84">
        <v>7</v>
      </c>
      <c r="P49" s="84">
        <v>10</v>
      </c>
      <c r="Q49" s="540" t="str">
        <f t="shared" si="2"/>
        <v>-</v>
      </c>
    </row>
    <row r="50" spans="1:17" s="27" customFormat="1" ht="23.25" customHeight="1">
      <c r="B50" s="400" t="s">
        <v>43</v>
      </c>
      <c r="C50" s="396" t="s">
        <v>116</v>
      </c>
      <c r="D50" s="396" t="s">
        <v>116</v>
      </c>
      <c r="E50" s="396" t="s">
        <v>116</v>
      </c>
      <c r="F50" s="396">
        <v>0</v>
      </c>
      <c r="G50" s="396">
        <v>1</v>
      </c>
      <c r="H50" s="396">
        <v>13</v>
      </c>
      <c r="I50" s="396">
        <v>16</v>
      </c>
      <c r="J50" s="396">
        <v>17</v>
      </c>
      <c r="K50" s="279">
        <f>17+3</f>
        <v>20</v>
      </c>
      <c r="L50" s="562">
        <v>15</v>
      </c>
      <c r="M50" s="407">
        <v>17</v>
      </c>
      <c r="N50" s="407">
        <v>11</v>
      </c>
      <c r="O50" s="84">
        <v>20</v>
      </c>
      <c r="P50" s="84">
        <v>15</v>
      </c>
      <c r="Q50" s="540" t="str">
        <f t="shared" si="2"/>
        <v>-</v>
      </c>
    </row>
    <row r="51" spans="1:17" s="27" customFormat="1" ht="23.25" customHeight="1">
      <c r="B51" s="402" t="s">
        <v>182</v>
      </c>
      <c r="C51" s="403">
        <f t="shared" ref="C51:L51" si="3">SUM(C28:C49)</f>
        <v>35</v>
      </c>
      <c r="D51" s="403">
        <f t="shared" si="3"/>
        <v>33</v>
      </c>
      <c r="E51" s="403">
        <f t="shared" si="3"/>
        <v>45</v>
      </c>
      <c r="F51" s="403">
        <f t="shared" si="3"/>
        <v>60</v>
      </c>
      <c r="G51" s="403">
        <f t="shared" si="3"/>
        <v>78</v>
      </c>
      <c r="H51" s="403">
        <f t="shared" si="3"/>
        <v>132</v>
      </c>
      <c r="I51" s="403">
        <f t="shared" si="3"/>
        <v>132</v>
      </c>
      <c r="J51" s="403">
        <f t="shared" si="3"/>
        <v>202</v>
      </c>
      <c r="K51" s="403">
        <f t="shared" si="3"/>
        <v>191</v>
      </c>
      <c r="L51" s="563">
        <f t="shared" si="3"/>
        <v>194</v>
      </c>
      <c r="M51" s="563">
        <f>SUM(M28:M50)</f>
        <v>236</v>
      </c>
      <c r="N51" s="563">
        <f>SUM(N28:N50)</f>
        <v>205</v>
      </c>
      <c r="O51" s="563">
        <f>SUM(O28:O50)</f>
        <v>254</v>
      </c>
      <c r="P51" s="563">
        <f>SUM(P28:P50)</f>
        <v>280</v>
      </c>
      <c r="Q51" s="541">
        <f t="shared" si="2"/>
        <v>7</v>
      </c>
    </row>
    <row r="52" spans="1:17" s="27" customFormat="1" ht="23.25" customHeight="1">
      <c r="B52" s="281" t="s">
        <v>183</v>
      </c>
      <c r="C52" s="70">
        <f>C26+C51</f>
        <v>37</v>
      </c>
      <c r="D52" s="70">
        <f t="shared" ref="D52:P52" si="4">D26+D51</f>
        <v>39</v>
      </c>
      <c r="E52" s="70">
        <f t="shared" si="4"/>
        <v>51</v>
      </c>
      <c r="F52" s="70">
        <f t="shared" si="4"/>
        <v>61</v>
      </c>
      <c r="G52" s="70">
        <f t="shared" si="4"/>
        <v>87</v>
      </c>
      <c r="H52" s="70">
        <f t="shared" si="4"/>
        <v>143</v>
      </c>
      <c r="I52" s="70">
        <f t="shared" si="4"/>
        <v>147</v>
      </c>
      <c r="J52" s="70">
        <f t="shared" si="4"/>
        <v>220</v>
      </c>
      <c r="K52" s="70">
        <f t="shared" si="4"/>
        <v>215</v>
      </c>
      <c r="L52" s="70">
        <f t="shared" si="4"/>
        <v>227</v>
      </c>
      <c r="M52" s="70">
        <f t="shared" si="4"/>
        <v>272</v>
      </c>
      <c r="N52" s="411">
        <f t="shared" si="4"/>
        <v>259</v>
      </c>
      <c r="O52" s="411">
        <f t="shared" si="4"/>
        <v>312</v>
      </c>
      <c r="P52" s="411">
        <f t="shared" si="4"/>
        <v>346</v>
      </c>
      <c r="Q52" s="543">
        <f t="shared" si="2"/>
        <v>8.3513513513513509</v>
      </c>
    </row>
    <row r="53" spans="1:17" s="27" customFormat="1" ht="23.25" customHeight="1">
      <c r="B53" s="32" t="s">
        <v>7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s="27" customFormat="1" ht="23.25" customHeight="1">
      <c r="B54" s="376" t="s">
        <v>272</v>
      </c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</row>
    <row r="55" spans="1:17" s="27" customFormat="1" ht="23.25" customHeight="1">
      <c r="B55" s="285" t="s">
        <v>194</v>
      </c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</row>
    <row r="56" spans="1:17" s="27" customFormat="1" ht="23.25" customHeight="1"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</row>
    <row r="57" spans="1:17" s="27" customFormat="1" ht="23.25" customHeight="1"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</row>
    <row r="58" spans="1:17" s="27" customFormat="1" ht="23.25" customHeight="1">
      <c r="B58" s="376"/>
      <c r="C58" s="68"/>
      <c r="D58" s="68"/>
      <c r="E58" s="68"/>
      <c r="F58" s="68"/>
      <c r="G58" s="68"/>
      <c r="H58" s="68"/>
      <c r="I58" s="68"/>
      <c r="J58" s="68"/>
      <c r="K58" s="134"/>
      <c r="L58" s="84"/>
      <c r="M58" s="84"/>
      <c r="N58" s="84"/>
      <c r="O58" s="84"/>
      <c r="P58" s="84"/>
      <c r="Q58" s="300"/>
    </row>
    <row r="59" spans="1:17" s="27" customFormat="1" ht="23.25" customHeight="1">
      <c r="B59" s="376"/>
      <c r="C59" s="68"/>
      <c r="D59" s="68"/>
      <c r="E59" s="68"/>
      <c r="F59" s="68"/>
      <c r="G59" s="68"/>
      <c r="H59" s="68"/>
      <c r="I59" s="68"/>
      <c r="J59" s="68"/>
      <c r="K59" s="134"/>
      <c r="L59" s="84"/>
      <c r="M59" s="84"/>
      <c r="N59" s="84"/>
      <c r="O59" s="84"/>
      <c r="P59" s="84"/>
      <c r="Q59" s="300"/>
    </row>
    <row r="60" spans="1:17" s="27" customFormat="1" ht="23.25" customHeight="1">
      <c r="B60" s="376"/>
      <c r="C60" s="68"/>
      <c r="D60" s="68"/>
      <c r="E60" s="68"/>
      <c r="F60" s="68"/>
      <c r="G60" s="68"/>
      <c r="H60" s="68"/>
      <c r="I60" s="68"/>
      <c r="J60" s="68"/>
      <c r="K60" s="134"/>
      <c r="L60" s="134"/>
      <c r="M60" s="134"/>
      <c r="N60" s="134"/>
      <c r="O60" s="134"/>
      <c r="P60" s="134"/>
      <c r="Q60" s="300"/>
    </row>
    <row r="61" spans="1:17" s="27" customFormat="1" ht="23.25" customHeight="1">
      <c r="A61"/>
      <c r="B61" s="269"/>
      <c r="C61" s="392"/>
      <c r="D61" s="392"/>
      <c r="E61" s="392"/>
      <c r="F61" s="392"/>
      <c r="G61" s="392"/>
      <c r="H61" s="392"/>
      <c r="I61" s="392"/>
      <c r="J61" s="392"/>
      <c r="K61" s="520"/>
      <c r="L61" s="520"/>
      <c r="M61" s="520"/>
      <c r="N61" s="520"/>
      <c r="O61" s="520"/>
      <c r="P61" s="520"/>
      <c r="Q61" s="385"/>
    </row>
    <row r="62" spans="1:17" s="27" customFormat="1" ht="23.25" customHeight="1">
      <c r="A62"/>
      <c r="B62" s="3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s="27" customFormat="1" ht="23.25" customHeight="1">
      <c r="A63"/>
      <c r="B63" s="537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s="27" customFormat="1" ht="23.25" customHeight="1">
      <c r="A64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s="27" customFormat="1" ht="23.25" customHeight="1">
      <c r="A65"/>
      <c r="B65" s="257"/>
      <c r="C65" s="387"/>
      <c r="D65" s="388"/>
      <c r="E65" s="295"/>
      <c r="F65" s="295"/>
      <c r="G65" s="544"/>
      <c r="H65" s="389"/>
      <c r="I65" s="389"/>
      <c r="J65" s="42"/>
      <c r="K65" s="335"/>
      <c r="L65" s="335"/>
      <c r="M65" s="335"/>
      <c r="N65" s="335"/>
      <c r="O65" s="335"/>
      <c r="P65" s="335"/>
      <c r="Q65" s="42"/>
    </row>
    <row r="66" spans="1:17" s="27" customFormat="1" ht="23.25" customHeight="1">
      <c r="A66"/>
      <c r="B66" s="390"/>
      <c r="C66" s="391"/>
      <c r="D66" s="391"/>
      <c r="E66" s="391"/>
      <c r="F66" s="391"/>
      <c r="G66" s="391"/>
      <c r="H66" s="391"/>
      <c r="I66" s="391"/>
      <c r="J66" s="391"/>
      <c r="K66" s="521"/>
      <c r="L66" s="521"/>
      <c r="M66" s="521"/>
      <c r="N66" s="521"/>
      <c r="O66" s="521"/>
      <c r="P66" s="521"/>
      <c r="Q66" s="42"/>
    </row>
    <row r="67" spans="1:17" s="27" customFormat="1" ht="23.25" customHeight="1">
      <c r="A67"/>
      <c r="B67" s="376"/>
      <c r="C67" s="68"/>
      <c r="D67" s="68"/>
      <c r="E67" s="68"/>
      <c r="F67" s="68"/>
      <c r="G67" s="68"/>
      <c r="H67" s="68"/>
      <c r="I67" s="68"/>
      <c r="J67" s="68"/>
      <c r="K67" s="134"/>
      <c r="L67" s="84"/>
      <c r="M67" s="84"/>
      <c r="N67" s="84"/>
      <c r="O67" s="84"/>
      <c r="P67" s="84"/>
      <c r="Q67" s="300"/>
    </row>
    <row r="68" spans="1:17" s="27" customFormat="1" ht="23.25" customHeight="1">
      <c r="A68"/>
      <c r="B68" s="376"/>
      <c r="C68" s="68"/>
      <c r="D68" s="68"/>
      <c r="E68" s="68"/>
      <c r="F68" s="68"/>
      <c r="G68" s="68"/>
      <c r="H68" s="68"/>
      <c r="I68" s="68"/>
      <c r="J68" s="68"/>
      <c r="K68" s="134"/>
      <c r="L68" s="84"/>
      <c r="M68" s="84"/>
      <c r="N68" s="84"/>
      <c r="O68" s="84"/>
      <c r="P68" s="84"/>
      <c r="Q68" s="300"/>
    </row>
    <row r="69" spans="1:17" s="27" customFormat="1" ht="23.25" customHeight="1">
      <c r="A69"/>
      <c r="B69" s="376"/>
      <c r="C69" s="68"/>
      <c r="D69" s="68"/>
      <c r="E69" s="68"/>
      <c r="F69" s="68"/>
      <c r="G69" s="68"/>
      <c r="H69" s="68"/>
      <c r="I69" s="68"/>
      <c r="J69" s="68"/>
      <c r="K69" s="84"/>
      <c r="L69" s="84"/>
      <c r="M69" s="84"/>
      <c r="N69" s="134"/>
      <c r="O69" s="134"/>
      <c r="P69" s="134"/>
      <c r="Q69" s="300"/>
    </row>
    <row r="70" spans="1:17" s="27" customFormat="1" ht="23.25" customHeight="1">
      <c r="A70"/>
      <c r="B70" s="376"/>
      <c r="C70" s="68"/>
      <c r="D70" s="68"/>
      <c r="E70" s="68"/>
      <c r="F70" s="68"/>
      <c r="G70" s="68"/>
      <c r="H70" s="68"/>
      <c r="I70" s="68"/>
      <c r="J70" s="68"/>
      <c r="K70" s="84"/>
      <c r="L70" s="84"/>
      <c r="M70" s="84"/>
      <c r="N70" s="84"/>
      <c r="O70" s="84"/>
      <c r="P70" s="84"/>
      <c r="Q70" s="300"/>
    </row>
    <row r="71" spans="1:17" s="27" customFormat="1" ht="23.25" customHeight="1">
      <c r="A71"/>
      <c r="B71" s="376"/>
      <c r="C71" s="68"/>
      <c r="D71" s="68"/>
      <c r="E71" s="68"/>
      <c r="F71" s="68"/>
      <c r="G71" s="68"/>
      <c r="H71" s="68"/>
      <c r="I71" s="68"/>
      <c r="J71" s="68"/>
      <c r="K71" s="84"/>
      <c r="L71" s="84"/>
      <c r="M71" s="84"/>
      <c r="N71" s="84"/>
      <c r="O71" s="84"/>
      <c r="P71" s="84"/>
      <c r="Q71" s="300"/>
    </row>
    <row r="72" spans="1:17" s="27" customFormat="1" ht="23.25" customHeight="1">
      <c r="A72"/>
      <c r="B72" s="376"/>
      <c r="C72" s="68"/>
      <c r="D72" s="68"/>
      <c r="E72" s="68"/>
      <c r="F72" s="68"/>
      <c r="G72" s="68"/>
      <c r="H72" s="68"/>
      <c r="I72" s="68"/>
      <c r="J72" s="68"/>
      <c r="K72" s="84"/>
      <c r="L72" s="84"/>
      <c r="M72" s="84"/>
      <c r="N72" s="134"/>
      <c r="O72" s="134"/>
      <c r="P72" s="134"/>
      <c r="Q72" s="300"/>
    </row>
    <row r="73" spans="1:17" s="27" customFormat="1" ht="23.25" customHeight="1">
      <c r="A73"/>
      <c r="B73" s="376"/>
      <c r="C73" s="68"/>
      <c r="D73" s="68"/>
      <c r="E73" s="68"/>
      <c r="F73" s="68"/>
      <c r="G73" s="68"/>
      <c r="H73" s="68"/>
      <c r="I73" s="68"/>
      <c r="J73" s="68"/>
      <c r="K73" s="134"/>
      <c r="L73" s="134"/>
      <c r="M73" s="134"/>
      <c r="N73" s="134"/>
      <c r="O73" s="134"/>
      <c r="P73" s="134"/>
      <c r="Q73" s="300"/>
    </row>
    <row r="74" spans="1:17" s="27" customFormat="1" ht="23.25" customHeight="1">
      <c r="A74"/>
      <c r="B74" s="269"/>
      <c r="C74" s="392"/>
      <c r="D74" s="392"/>
      <c r="E74" s="392"/>
      <c r="F74" s="392"/>
      <c r="G74" s="392"/>
      <c r="H74" s="392"/>
      <c r="I74" s="392"/>
      <c r="J74" s="392"/>
      <c r="K74" s="520"/>
      <c r="L74" s="520"/>
      <c r="M74" s="520"/>
      <c r="N74" s="520"/>
      <c r="O74" s="520"/>
      <c r="P74" s="520"/>
      <c r="Q74" s="385"/>
    </row>
    <row r="75" spans="1:17" s="27" customFormat="1" ht="23.25" customHeight="1">
      <c r="A75"/>
      <c r="B75" s="3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s="27" customFormat="1" ht="23.25" customHeight="1">
      <c r="A76"/>
      <c r="B76" s="36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s="27" customFormat="1" ht="23.25" customHeight="1">
      <c r="A7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s="27" customFormat="1" ht="23.25" customHeight="1">
      <c r="A78"/>
      <c r="B78" s="257"/>
      <c r="C78" s="387"/>
      <c r="D78" s="388"/>
      <c r="E78" s="295"/>
      <c r="F78" s="295"/>
      <c r="G78" s="544"/>
      <c r="H78" s="389"/>
      <c r="I78" s="389"/>
      <c r="J78" s="42"/>
      <c r="K78" s="335"/>
      <c r="L78" s="335"/>
      <c r="M78" s="335"/>
      <c r="N78" s="335"/>
      <c r="O78" s="335"/>
      <c r="P78" s="335"/>
      <c r="Q78" s="42"/>
    </row>
    <row r="79" spans="1:17" s="27" customFormat="1" ht="23.25" customHeight="1">
      <c r="A79"/>
      <c r="B79" s="390"/>
      <c r="C79" s="391"/>
      <c r="D79" s="391"/>
      <c r="E79" s="391"/>
      <c r="F79" s="391"/>
      <c r="G79" s="391"/>
      <c r="H79" s="391"/>
      <c r="I79" s="391"/>
      <c r="J79" s="391"/>
      <c r="K79" s="521"/>
      <c r="L79" s="521"/>
      <c r="M79" s="521"/>
      <c r="N79" s="521"/>
      <c r="O79" s="521"/>
      <c r="P79" s="521"/>
      <c r="Q79" s="42"/>
    </row>
    <row r="80" spans="1:17" s="27" customFormat="1" ht="23.25" customHeight="1">
      <c r="A80"/>
      <c r="B80" s="376"/>
      <c r="C80" s="68"/>
      <c r="D80" s="68"/>
      <c r="E80" s="68"/>
      <c r="F80" s="68"/>
      <c r="G80" s="68"/>
      <c r="H80" s="68"/>
      <c r="I80" s="68"/>
      <c r="J80" s="68"/>
      <c r="K80" s="134"/>
      <c r="L80" s="84"/>
      <c r="M80" s="84"/>
      <c r="N80" s="84"/>
      <c r="O80" s="84"/>
      <c r="P80" s="84"/>
      <c r="Q80" s="300"/>
    </row>
    <row r="81" spans="1:17" s="27" customFormat="1" ht="23.25" customHeight="1">
      <c r="A81"/>
      <c r="B81" s="376"/>
      <c r="C81" s="68"/>
      <c r="D81" s="68"/>
      <c r="E81" s="68"/>
      <c r="F81" s="68"/>
      <c r="G81" s="68"/>
      <c r="H81" s="68"/>
      <c r="I81" s="68"/>
      <c r="J81" s="68"/>
      <c r="K81" s="134"/>
      <c r="L81" s="84"/>
      <c r="M81" s="84"/>
      <c r="N81" s="84"/>
      <c r="O81" s="84"/>
      <c r="P81" s="84"/>
      <c r="Q81" s="300"/>
    </row>
    <row r="82" spans="1:17" s="27" customFormat="1" ht="23.25" customHeight="1">
      <c r="A82"/>
      <c r="B82" s="376"/>
      <c r="C82" s="68"/>
      <c r="D82" s="68"/>
      <c r="E82" s="68"/>
      <c r="F82" s="68"/>
      <c r="G82" s="68"/>
      <c r="H82" s="68"/>
      <c r="I82" s="68"/>
      <c r="J82" s="68"/>
      <c r="K82" s="84"/>
      <c r="L82" s="84"/>
      <c r="M82" s="84"/>
      <c r="N82" s="84"/>
      <c r="O82" s="84"/>
      <c r="P82" s="84"/>
      <c r="Q82" s="300"/>
    </row>
    <row r="83" spans="1:17" s="27" customFormat="1" ht="23.25" customHeight="1">
      <c r="A83"/>
      <c r="B83" s="376"/>
      <c r="C83" s="68"/>
      <c r="D83" s="68"/>
      <c r="E83" s="68"/>
      <c r="F83" s="68"/>
      <c r="G83" s="68"/>
      <c r="H83" s="68"/>
      <c r="I83" s="68"/>
      <c r="J83" s="68"/>
      <c r="K83" s="84"/>
      <c r="L83" s="84"/>
      <c r="M83" s="84"/>
      <c r="N83" s="84"/>
      <c r="O83" s="84"/>
      <c r="P83" s="84"/>
      <c r="Q83" s="300"/>
    </row>
    <row r="84" spans="1:17" s="27" customFormat="1" ht="23.25" customHeight="1">
      <c r="A84"/>
      <c r="B84" s="376"/>
      <c r="C84" s="68"/>
      <c r="D84" s="68"/>
      <c r="E84" s="68"/>
      <c r="F84" s="68"/>
      <c r="G84" s="68"/>
      <c r="H84" s="68"/>
      <c r="I84" s="68"/>
      <c r="J84" s="68"/>
      <c r="K84" s="84"/>
      <c r="L84" s="84"/>
      <c r="M84" s="84"/>
      <c r="N84" s="84"/>
      <c r="O84" s="84"/>
      <c r="P84" s="84"/>
      <c r="Q84" s="300"/>
    </row>
    <row r="85" spans="1:17" s="27" customFormat="1" ht="23.25" customHeight="1">
      <c r="A85"/>
      <c r="B85" s="376"/>
      <c r="C85" s="68"/>
      <c r="D85" s="68"/>
      <c r="E85" s="68"/>
      <c r="F85" s="68"/>
      <c r="G85" s="68"/>
      <c r="H85" s="68"/>
      <c r="I85" s="68"/>
      <c r="J85" s="68"/>
      <c r="K85" s="84"/>
      <c r="L85" s="84"/>
      <c r="M85" s="84"/>
      <c r="N85" s="84"/>
      <c r="O85" s="84"/>
      <c r="P85" s="84"/>
      <c r="Q85" s="300"/>
    </row>
    <row r="86" spans="1:17" s="27" customFormat="1" ht="23.25" customHeight="1">
      <c r="A86"/>
      <c r="B86" s="269"/>
      <c r="C86" s="392"/>
      <c r="D86" s="392"/>
      <c r="E86" s="392"/>
      <c r="F86" s="392"/>
      <c r="G86" s="392"/>
      <c r="H86" s="392"/>
      <c r="I86" s="392"/>
      <c r="J86" s="392"/>
      <c r="K86" s="520"/>
      <c r="L86" s="520"/>
      <c r="M86" s="520"/>
      <c r="N86" s="520"/>
      <c r="O86" s="520"/>
      <c r="P86" s="520"/>
      <c r="Q86" s="385"/>
    </row>
    <row r="87" spans="1:17" s="27" customFormat="1" ht="23.25" customHeight="1">
      <c r="A87"/>
      <c r="B87" s="32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s="27" customFormat="1" ht="23.25" customHeight="1">
      <c r="A8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s="27" customFormat="1" ht="23.25" customHeight="1">
      <c r="A89"/>
      <c r="B89" s="257"/>
      <c r="C89" s="325"/>
      <c r="D89" s="325"/>
      <c r="E89" s="325"/>
      <c r="F89" s="325"/>
      <c r="G89" s="325"/>
      <c r="H89" s="325"/>
      <c r="I89" s="325"/>
      <c r="J89" s="325"/>
      <c r="K89" s="145"/>
      <c r="L89" s="145"/>
      <c r="M89" s="145"/>
      <c r="N89" s="145"/>
      <c r="O89" s="145"/>
      <c r="P89" s="145"/>
      <c r="Q89" s="325"/>
    </row>
    <row r="90" spans="1:17" s="27" customFormat="1" ht="23.25" customHeight="1">
      <c r="A90"/>
      <c r="B90" s="390"/>
      <c r="C90" s="391"/>
      <c r="D90" s="391"/>
      <c r="E90" s="391"/>
      <c r="F90" s="391"/>
      <c r="G90" s="391"/>
      <c r="H90" s="391"/>
      <c r="I90" s="391"/>
      <c r="J90" s="391"/>
      <c r="K90" s="521"/>
      <c r="L90" s="521"/>
      <c r="M90" s="521"/>
      <c r="N90" s="521"/>
      <c r="O90" s="521"/>
      <c r="P90" s="521"/>
      <c r="Q90" s="42"/>
    </row>
    <row r="91" spans="1:17" s="27" customFormat="1" ht="23.25" customHeight="1">
      <c r="A91"/>
      <c r="B91" s="376"/>
      <c r="C91" s="68"/>
      <c r="D91" s="68"/>
      <c r="E91" s="68"/>
      <c r="F91" s="68"/>
      <c r="G91" s="68"/>
      <c r="H91" s="68"/>
      <c r="I91" s="68"/>
      <c r="J91" s="68"/>
      <c r="K91" s="134"/>
      <c r="L91" s="134"/>
      <c r="M91" s="134"/>
      <c r="N91" s="134"/>
      <c r="O91" s="134"/>
      <c r="P91" s="134"/>
      <c r="Q91" s="300"/>
    </row>
    <row r="92" spans="1:17" s="27" customFormat="1" ht="23.25" customHeight="1">
      <c r="A92"/>
      <c r="B92" s="376"/>
      <c r="C92" s="68"/>
      <c r="D92" s="68"/>
      <c r="E92" s="68"/>
      <c r="F92" s="68"/>
      <c r="G92" s="68"/>
      <c r="H92" s="68"/>
      <c r="I92" s="68"/>
      <c r="J92" s="68"/>
      <c r="K92" s="134"/>
      <c r="L92" s="134"/>
      <c r="M92" s="134"/>
      <c r="N92" s="134"/>
      <c r="O92" s="134"/>
      <c r="P92" s="134"/>
      <c r="Q92" s="300"/>
    </row>
    <row r="93" spans="1:17" s="27" customFormat="1" ht="23.25" customHeight="1">
      <c r="A93"/>
      <c r="B93" s="269"/>
      <c r="C93" s="392"/>
      <c r="D93" s="392"/>
      <c r="E93" s="392"/>
      <c r="F93" s="392"/>
      <c r="G93" s="392"/>
      <c r="H93" s="392"/>
      <c r="I93" s="392"/>
      <c r="J93" s="392"/>
      <c r="K93" s="520"/>
      <c r="L93" s="520"/>
      <c r="M93" s="520"/>
      <c r="N93" s="520"/>
      <c r="O93" s="520"/>
      <c r="P93" s="520"/>
      <c r="Q93" s="300"/>
    </row>
    <row r="94" spans="1:17" s="27" customFormat="1" ht="23.25" customHeight="1">
      <c r="A94"/>
      <c r="B94" s="32"/>
      <c r="C94" s="36"/>
      <c r="D94" s="36"/>
      <c r="E94" s="36"/>
      <c r="F94" s="36"/>
      <c r="G94" s="36"/>
      <c r="H94" s="36"/>
      <c r="I94" s="36"/>
      <c r="J94" s="36"/>
      <c r="K94" s="145"/>
      <c r="L94" s="145"/>
      <c r="M94" s="145"/>
      <c r="N94" s="145"/>
      <c r="O94" s="145"/>
      <c r="P94" s="145"/>
      <c r="Q94" s="36"/>
    </row>
    <row r="95" spans="1:17" s="27" customFormat="1" ht="23.25" customHeight="1">
      <c r="A95"/>
      <c r="B95" s="36"/>
      <c r="C95" s="36"/>
      <c r="D95" s="36"/>
      <c r="E95" s="36"/>
      <c r="F95" s="36"/>
      <c r="G95" s="36"/>
      <c r="H95" s="36"/>
      <c r="I95" s="36"/>
      <c r="J95" s="36"/>
      <c r="K95" s="145"/>
      <c r="L95" s="145"/>
      <c r="M95" s="145"/>
      <c r="N95" s="145"/>
      <c r="O95" s="145"/>
      <c r="P95" s="145"/>
      <c r="Q95" s="36"/>
    </row>
    <row r="96" spans="1:17" s="27" customFormat="1" ht="23.25" customHeight="1">
      <c r="A96"/>
      <c r="B96" s="36"/>
      <c r="C96" s="36"/>
      <c r="D96" s="36"/>
      <c r="E96" s="36"/>
      <c r="F96" s="36"/>
      <c r="G96" s="36"/>
      <c r="H96" s="36"/>
      <c r="I96" s="36"/>
      <c r="J96" s="36"/>
      <c r="K96" s="145"/>
      <c r="L96" s="145"/>
      <c r="M96" s="145"/>
      <c r="N96" s="145"/>
      <c r="O96" s="145"/>
      <c r="P96" s="145"/>
      <c r="Q96" s="36"/>
    </row>
    <row r="97" spans="1:17" s="27" customFormat="1" ht="23.25" customHeight="1">
      <c r="A97"/>
      <c r="B97" s="36"/>
      <c r="C97" s="36"/>
      <c r="D97" s="36"/>
      <c r="E97" s="36"/>
      <c r="F97" s="36"/>
      <c r="G97" s="36"/>
      <c r="H97" s="36"/>
      <c r="I97" s="36"/>
      <c r="J97" s="36"/>
      <c r="K97" s="145"/>
      <c r="L97" s="145"/>
      <c r="M97" s="145"/>
      <c r="N97" s="145"/>
      <c r="O97" s="145"/>
      <c r="P97" s="145"/>
      <c r="Q97" s="36"/>
    </row>
    <row r="98" spans="1:17" s="27" customFormat="1" ht="23.25" customHeight="1">
      <c r="A98"/>
      <c r="B98" s="36"/>
      <c r="C98" s="36"/>
      <c r="D98" s="36"/>
      <c r="E98" s="36"/>
      <c r="F98" s="36"/>
      <c r="G98" s="36"/>
      <c r="H98" s="36"/>
      <c r="I98" s="36"/>
      <c r="J98" s="36"/>
      <c r="K98" s="145"/>
      <c r="L98" s="145"/>
      <c r="M98" s="145"/>
      <c r="N98" s="145"/>
      <c r="O98" s="145"/>
      <c r="P98" s="145"/>
      <c r="Q98" s="36"/>
    </row>
    <row r="99" spans="1:17" s="27" customFormat="1" ht="23.25" customHeight="1">
      <c r="A99"/>
      <c r="B99" s="36"/>
      <c r="C99" s="36"/>
      <c r="D99" s="36"/>
      <c r="E99" s="36"/>
      <c r="F99" s="36"/>
      <c r="G99" s="36"/>
      <c r="H99" s="36"/>
      <c r="I99" s="36"/>
      <c r="J99" s="36"/>
      <c r="K99" s="145"/>
      <c r="L99" s="145"/>
      <c r="M99" s="145"/>
      <c r="N99" s="145"/>
      <c r="O99" s="145"/>
      <c r="P99" s="145"/>
      <c r="Q99" s="36"/>
    </row>
    <row r="100" spans="1:17" s="27" customFormat="1" ht="23.25" customHeight="1">
      <c r="A100"/>
      <c r="B100" s="36"/>
      <c r="C100" s="36"/>
      <c r="D100" s="36"/>
      <c r="E100" s="36"/>
      <c r="F100" s="36"/>
      <c r="G100" s="36"/>
      <c r="H100" s="36"/>
      <c r="I100" s="36"/>
      <c r="J100" s="36"/>
      <c r="K100" s="145"/>
      <c r="L100" s="145"/>
      <c r="M100" s="145"/>
      <c r="N100" s="145"/>
      <c r="O100" s="145"/>
      <c r="P100" s="145"/>
      <c r="Q100" s="36"/>
    </row>
    <row r="101" spans="1:17" s="27" customFormat="1" ht="23.25" customHeight="1">
      <c r="A101"/>
      <c r="B101" s="36"/>
      <c r="C101" s="36"/>
      <c r="D101" s="36"/>
      <c r="E101" s="36"/>
      <c r="F101" s="36"/>
      <c r="G101" s="36"/>
      <c r="H101" s="36"/>
      <c r="I101" s="36"/>
      <c r="J101" s="36"/>
      <c r="K101" s="145"/>
      <c r="L101" s="145"/>
      <c r="M101" s="145"/>
      <c r="N101" s="145"/>
      <c r="O101" s="145"/>
      <c r="P101" s="145"/>
      <c r="Q101" s="36"/>
    </row>
    <row r="102" spans="1:17" s="27" customFormat="1" ht="23.25" customHeight="1">
      <c r="A102"/>
      <c r="B102" s="36"/>
      <c r="C102" s="36"/>
      <c r="D102" s="36"/>
      <c r="E102" s="36"/>
      <c r="F102" s="36"/>
      <c r="G102" s="36"/>
      <c r="H102" s="36"/>
      <c r="I102" s="36"/>
      <c r="J102" s="36"/>
      <c r="K102" s="145"/>
      <c r="L102" s="145"/>
      <c r="M102" s="145"/>
      <c r="N102" s="145"/>
      <c r="O102" s="145"/>
      <c r="P102" s="145"/>
      <c r="Q102" s="36"/>
    </row>
    <row r="103" spans="1:17" s="27" customFormat="1" ht="23.25" customHeight="1">
      <c r="A103"/>
      <c r="B103" s="36"/>
      <c r="C103" s="36"/>
      <c r="D103" s="36"/>
      <c r="E103" s="36"/>
      <c r="F103" s="36"/>
      <c r="G103" s="36"/>
      <c r="H103" s="36"/>
      <c r="I103" s="36"/>
      <c r="J103" s="36"/>
      <c r="K103" s="145"/>
      <c r="L103" s="145"/>
      <c r="M103" s="145"/>
      <c r="N103" s="145"/>
      <c r="O103" s="145"/>
      <c r="P103" s="145"/>
      <c r="Q103" s="36"/>
    </row>
    <row r="104" spans="1:17" s="27" customFormat="1" ht="23.25" customHeight="1">
      <c r="A104"/>
      <c r="B104" s="36"/>
      <c r="C104" s="36"/>
      <c r="D104" s="36"/>
      <c r="E104" s="36"/>
      <c r="F104" s="36"/>
      <c r="G104" s="36"/>
      <c r="H104" s="36"/>
      <c r="I104" s="36"/>
      <c r="J104" s="36"/>
      <c r="K104" s="145"/>
      <c r="L104" s="145"/>
      <c r="M104" s="145"/>
      <c r="N104" s="145"/>
      <c r="O104" s="145"/>
      <c r="P104" s="145"/>
      <c r="Q104" s="36"/>
    </row>
    <row r="105" spans="1:17" s="27" customFormat="1" ht="23.25" customHeight="1">
      <c r="A105"/>
      <c r="B105" s="36"/>
      <c r="C105" s="36"/>
      <c r="D105" s="36"/>
      <c r="E105" s="36"/>
      <c r="F105" s="36"/>
      <c r="G105" s="36"/>
      <c r="H105" s="36"/>
      <c r="I105" s="36"/>
      <c r="J105" s="36"/>
      <c r="K105" s="145"/>
      <c r="L105" s="145"/>
      <c r="M105" s="145"/>
      <c r="N105" s="145"/>
      <c r="O105" s="145"/>
      <c r="P105" s="145"/>
      <c r="Q105" s="36"/>
    </row>
    <row r="106" spans="1:17" s="27" customFormat="1" ht="23.25" customHeight="1">
      <c r="A106"/>
      <c r="B106" s="36"/>
      <c r="C106" s="36"/>
      <c r="D106" s="36"/>
      <c r="E106" s="36"/>
      <c r="F106" s="36"/>
      <c r="G106" s="36"/>
      <c r="H106" s="36"/>
      <c r="I106" s="36"/>
      <c r="J106" s="36"/>
      <c r="K106" s="145"/>
      <c r="L106" s="145"/>
      <c r="M106" s="145"/>
      <c r="N106" s="145"/>
      <c r="O106" s="145"/>
      <c r="P106" s="145"/>
      <c r="Q106" s="36"/>
    </row>
    <row r="107" spans="1:17" s="27" customFormat="1" ht="23.25" customHeight="1">
      <c r="A107"/>
      <c r="B107" s="36"/>
      <c r="C107" s="36"/>
      <c r="D107" s="36"/>
      <c r="E107" s="36"/>
      <c r="F107" s="36"/>
      <c r="G107" s="36"/>
      <c r="H107" s="36"/>
      <c r="I107" s="36"/>
      <c r="J107" s="36"/>
      <c r="K107" s="145"/>
      <c r="L107" s="145"/>
      <c r="M107" s="145"/>
      <c r="N107" s="145"/>
      <c r="O107" s="145"/>
      <c r="P107" s="145"/>
      <c r="Q107" s="36"/>
    </row>
    <row r="108" spans="1:17" s="27" customFormat="1" ht="23.25" customHeight="1">
      <c r="A108"/>
      <c r="B108" s="36"/>
      <c r="C108" s="36"/>
      <c r="D108" s="36"/>
      <c r="E108" s="36"/>
      <c r="F108" s="36"/>
      <c r="G108" s="36"/>
      <c r="H108" s="36"/>
      <c r="I108" s="36"/>
      <c r="J108" s="36"/>
      <c r="K108" s="145"/>
      <c r="L108" s="145"/>
      <c r="M108" s="145"/>
      <c r="N108" s="145"/>
      <c r="O108" s="145"/>
      <c r="P108" s="145"/>
      <c r="Q108" s="36"/>
    </row>
    <row r="109" spans="1:17" s="27" customFormat="1" ht="23.25" customHeight="1">
      <c r="A109"/>
      <c r="B109" s="36"/>
      <c r="C109" s="36"/>
      <c r="D109" s="36"/>
      <c r="E109" s="36"/>
      <c r="F109" s="36"/>
      <c r="G109" s="36"/>
      <c r="H109" s="36"/>
      <c r="I109" s="36"/>
      <c r="J109" s="36"/>
      <c r="K109" s="145"/>
      <c r="L109" s="145"/>
      <c r="M109" s="145"/>
      <c r="N109" s="145"/>
      <c r="O109" s="145"/>
      <c r="P109" s="145"/>
      <c r="Q109" s="36"/>
    </row>
    <row r="110" spans="1:17" s="27" customFormat="1" ht="23.25" customHeight="1">
      <c r="A110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s="27" customFormat="1" ht="23.25" customHeight="1">
      <c r="A111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s="27" customFormat="1" ht="23.25" customHeight="1">
      <c r="A112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s="27" customFormat="1" ht="23.25" customHeight="1">
      <c r="A11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s="27" customFormat="1" ht="23.25" customHeight="1">
      <c r="A11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s="27" customFormat="1" ht="23.25" customHeight="1">
      <c r="A11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s="27" customFormat="1" ht="23.25" customHeight="1">
      <c r="A11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s="27" customFormat="1" ht="23.25" customHeight="1">
      <c r="A11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s="27" customFormat="1" ht="23.25" customHeight="1">
      <c r="A11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s="27" customFormat="1" ht="23.25" customHeight="1">
      <c r="A11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s="27" customFormat="1" ht="23.25" customHeight="1">
      <c r="A120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s="27" customFormat="1" ht="23.25" customHeight="1">
      <c r="A12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s="27" customFormat="1" ht="23.25" customHeight="1">
      <c r="A122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s="27" customFormat="1" ht="23.25" customHeight="1">
      <c r="A12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s="27" customFormat="1" ht="23.25" customHeigh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s="27" customFormat="1" ht="23.25" customHeight="1">
      <c r="A12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s="27" customFormat="1" ht="23.25" customHeight="1">
      <c r="A12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s="27" customFormat="1" ht="23.25" customHeight="1">
      <c r="A127"/>
    </row>
    <row r="128" spans="1:17" s="27" customFormat="1" ht="23.25" customHeight="1">
      <c r="A128"/>
    </row>
    <row r="129" spans="1:1" s="27" customFormat="1" ht="23.25" customHeight="1">
      <c r="A129"/>
    </row>
    <row r="130" spans="1:1" s="27" customFormat="1" ht="23.25" customHeight="1">
      <c r="A130"/>
    </row>
    <row r="131" spans="1:1" s="27" customFormat="1" ht="23.25" customHeight="1">
      <c r="A131"/>
    </row>
    <row r="132" spans="1:1" s="27" customFormat="1" ht="23.25" customHeight="1">
      <c r="A132"/>
    </row>
    <row r="133" spans="1:1" s="27" customFormat="1" ht="23.25" customHeight="1">
      <c r="A133"/>
    </row>
    <row r="134" spans="1:1" s="27" customFormat="1" ht="23.25" customHeight="1">
      <c r="A134"/>
    </row>
    <row r="135" spans="1:1" s="27" customFormat="1" ht="23.25" customHeight="1">
      <c r="A135"/>
    </row>
    <row r="136" spans="1:1" s="27" customFormat="1" ht="23.25" customHeight="1">
      <c r="A136"/>
    </row>
    <row r="137" spans="1:1" s="27" customFormat="1" ht="23.25" customHeight="1">
      <c r="A137"/>
    </row>
    <row r="138" spans="1:1" s="27" customFormat="1" ht="23.25" customHeight="1">
      <c r="A138"/>
    </row>
    <row r="139" spans="1:1" s="27" customFormat="1" ht="23.25" customHeight="1">
      <c r="A139"/>
    </row>
    <row r="140" spans="1:1" s="27" customFormat="1" ht="23.25" customHeight="1">
      <c r="A140"/>
    </row>
    <row r="141" spans="1:1" s="27" customFormat="1" ht="23.25" customHeight="1">
      <c r="A141"/>
    </row>
    <row r="142" spans="1:1" s="27" customFormat="1" ht="23.25" customHeight="1">
      <c r="A142"/>
    </row>
    <row r="143" spans="1:1" s="27" customFormat="1" ht="23.25" customHeight="1">
      <c r="A143"/>
    </row>
    <row r="144" spans="1:1" s="27" customFormat="1" ht="23.25" customHeight="1">
      <c r="A144"/>
    </row>
    <row r="145" spans="1:1" s="27" customFormat="1" ht="23.25" customHeight="1">
      <c r="A145"/>
    </row>
    <row r="146" spans="1:1" s="27" customFormat="1" ht="23.25" customHeight="1">
      <c r="A146"/>
    </row>
    <row r="147" spans="1:1" s="27" customFormat="1" ht="23.25" customHeight="1">
      <c r="A147"/>
    </row>
    <row r="148" spans="1:1" s="27" customFormat="1" ht="23.25" customHeight="1">
      <c r="A148"/>
    </row>
    <row r="149" spans="1:1" s="27" customFormat="1" ht="23.25" customHeight="1">
      <c r="A149"/>
    </row>
    <row r="150" spans="1:1" s="27" customFormat="1" ht="23.25" customHeight="1">
      <c r="A150"/>
    </row>
    <row r="151" spans="1:1" s="27" customFormat="1" ht="23.25" customHeight="1">
      <c r="A151"/>
    </row>
    <row r="152" spans="1:1" s="27" customFormat="1" ht="23.25" customHeight="1">
      <c r="A152"/>
    </row>
    <row r="153" spans="1:1" s="27" customFormat="1" ht="23.25" customHeight="1">
      <c r="A153"/>
    </row>
    <row r="154" spans="1:1" s="27" customFormat="1" ht="23.25" customHeight="1">
      <c r="A154"/>
    </row>
    <row r="155" spans="1:1" s="27" customFormat="1" ht="23.25" customHeight="1">
      <c r="A155"/>
    </row>
    <row r="156" spans="1:1" s="27" customFormat="1" ht="23.25" customHeight="1">
      <c r="A156"/>
    </row>
    <row r="157" spans="1:1" s="27" customFormat="1" ht="23.25" customHeight="1">
      <c r="A157"/>
    </row>
    <row r="158" spans="1:1" s="27" customFormat="1" ht="23.25" customHeight="1">
      <c r="A158"/>
    </row>
    <row r="159" spans="1:1" s="27" customFormat="1" ht="23.25" customHeight="1">
      <c r="A159"/>
    </row>
    <row r="160" spans="1:1" s="27" customFormat="1" ht="23.25" customHeight="1">
      <c r="A160"/>
    </row>
    <row r="161" spans="1:1" s="27" customFormat="1" ht="23.25" customHeight="1">
      <c r="A161"/>
    </row>
    <row r="162" spans="1:1" s="27" customFormat="1" ht="23.25" customHeight="1">
      <c r="A162"/>
    </row>
    <row r="163" spans="1:1" s="27" customFormat="1" ht="23.25" customHeight="1">
      <c r="A163"/>
    </row>
    <row r="164" spans="1:1" s="27" customFormat="1" ht="23.25" customHeight="1">
      <c r="A164"/>
    </row>
    <row r="165" spans="1:1" s="27" customFormat="1" ht="23.25" customHeight="1">
      <c r="A165"/>
    </row>
    <row r="166" spans="1:1" s="27" customFormat="1" ht="23.25" customHeight="1">
      <c r="A166"/>
    </row>
    <row r="167" spans="1:1" s="27" customFormat="1" ht="23.25" customHeight="1">
      <c r="A167"/>
    </row>
    <row r="168" spans="1:1" s="27" customFormat="1" ht="23.25" customHeight="1">
      <c r="A168"/>
    </row>
    <row r="169" spans="1:1" s="27" customFormat="1" ht="23.25" customHeight="1">
      <c r="A169"/>
    </row>
    <row r="170" spans="1:1" s="27" customFormat="1" ht="23.25" customHeight="1">
      <c r="A170"/>
    </row>
    <row r="171" spans="1:1" s="27" customFormat="1" ht="23.25" customHeight="1">
      <c r="A171"/>
    </row>
    <row r="172" spans="1:1" s="27" customFormat="1" ht="23.25" customHeight="1">
      <c r="A172"/>
    </row>
    <row r="173" spans="1:1" s="27" customFormat="1" ht="23.25" customHeight="1">
      <c r="A173"/>
    </row>
    <row r="174" spans="1:1" s="27" customFormat="1" ht="23.25" customHeight="1">
      <c r="A174"/>
    </row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K184"/>
  <sheetViews>
    <sheetView showGridLines="0" zoomScale="85" zoomScaleNormal="85" workbookViewId="0">
      <selection activeCell="I40" sqref="I40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311</v>
      </c>
      <c r="B12" s="736"/>
      <c r="C12" s="736"/>
      <c r="D12" s="736"/>
      <c r="E12" s="736"/>
      <c r="F12" s="737"/>
      <c r="G12" s="735" t="s">
        <v>312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313</v>
      </c>
      <c r="B28" s="736"/>
      <c r="C28" s="736"/>
      <c r="D28" s="736"/>
      <c r="E28" s="736"/>
      <c r="F28" s="737"/>
      <c r="G28" s="735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/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36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S236"/>
  <sheetViews>
    <sheetView showGridLines="0" zoomScale="85" zoomScaleNormal="85" workbookViewId="0">
      <selection activeCell="B42" sqref="B42"/>
    </sheetView>
  </sheetViews>
  <sheetFormatPr defaultColWidth="0" defaultRowHeight="15"/>
  <cols>
    <col min="1" max="1" width="2.7109375" customWidth="1"/>
    <col min="2" max="2" width="48.7109375" customWidth="1"/>
    <col min="3" max="16" width="13.7109375" customWidth="1"/>
    <col min="17" max="17" width="14.7109375" customWidth="1"/>
    <col min="18" max="18" width="9.140625" customWidth="1"/>
    <col min="19" max="19" width="8.5703125" customWidth="1"/>
    <col min="20" max="16384" width="9.140625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0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11" spans="1:19" ht="23.25" customHeight="1"/>
    <row r="12" spans="1:19" s="27" customFormat="1" ht="23.25" customHeight="1">
      <c r="A12"/>
      <c r="B12" s="257" t="s">
        <v>314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</row>
    <row r="13" spans="1:19" s="27" customFormat="1" ht="50.1" customHeight="1">
      <c r="A13"/>
      <c r="B13" s="63" t="s">
        <v>211</v>
      </c>
      <c r="C13" s="63" t="s">
        <v>315</v>
      </c>
      <c r="D13" s="63" t="s">
        <v>316</v>
      </c>
      <c r="E13" s="63" t="s">
        <v>317</v>
      </c>
      <c r="F13" s="63" t="s">
        <v>318</v>
      </c>
      <c r="G13" s="63" t="s">
        <v>319</v>
      </c>
      <c r="H13" s="63" t="s">
        <v>320</v>
      </c>
      <c r="I13" s="63" t="s">
        <v>321</v>
      </c>
      <c r="J13" s="63" t="s">
        <v>322</v>
      </c>
      <c r="K13" s="63" t="s">
        <v>323</v>
      </c>
      <c r="L13" s="551" t="s">
        <v>324</v>
      </c>
      <c r="M13" s="551" t="s">
        <v>325</v>
      </c>
      <c r="N13" s="551" t="s">
        <v>326</v>
      </c>
      <c r="O13" s="551" t="s">
        <v>327</v>
      </c>
      <c r="P13" s="551" t="s">
        <v>328</v>
      </c>
      <c r="Q13" s="63" t="s">
        <v>329</v>
      </c>
    </row>
    <row r="14" spans="1:19" s="27" customFormat="1" ht="23.25" customHeight="1">
      <c r="A14"/>
      <c r="B14" s="546" t="s">
        <v>4</v>
      </c>
      <c r="C14" s="462"/>
      <c r="D14" s="462"/>
      <c r="E14" s="462"/>
      <c r="F14" s="462"/>
      <c r="G14" s="462"/>
      <c r="H14" s="462"/>
      <c r="I14" s="462"/>
      <c r="J14" s="462"/>
      <c r="K14" s="462"/>
      <c r="L14" s="552"/>
      <c r="M14" s="552"/>
      <c r="N14" s="552"/>
      <c r="O14" s="553"/>
      <c r="P14" s="553"/>
      <c r="Q14" s="558"/>
    </row>
    <row r="15" spans="1:19" s="27" customFormat="1" ht="23.25" customHeight="1">
      <c r="A15"/>
      <c r="B15" s="547" t="s">
        <v>51</v>
      </c>
      <c r="C15" s="406" t="s">
        <v>116</v>
      </c>
      <c r="D15" s="406" t="s">
        <v>116</v>
      </c>
      <c r="E15" s="406" t="s">
        <v>116</v>
      </c>
      <c r="F15" s="406" t="s">
        <v>116</v>
      </c>
      <c r="G15" s="406" t="s">
        <v>116</v>
      </c>
      <c r="H15" s="406" t="s">
        <v>116</v>
      </c>
      <c r="I15" s="406" t="s">
        <v>116</v>
      </c>
      <c r="J15" s="406" t="s">
        <v>116</v>
      </c>
      <c r="K15" s="406" t="s">
        <v>116</v>
      </c>
      <c r="L15" s="406" t="s">
        <v>116</v>
      </c>
      <c r="M15" s="406" t="s">
        <v>116</v>
      </c>
      <c r="N15" s="406" t="s">
        <v>116</v>
      </c>
      <c r="O15" s="406" t="s">
        <v>116</v>
      </c>
      <c r="P15" s="406">
        <v>1</v>
      </c>
      <c r="Q15" s="339" t="str">
        <f>IF(ISERROR(P15/D15-1),"-",(P15/D15-1))</f>
        <v>-</v>
      </c>
    </row>
    <row r="16" spans="1:19" s="27" customFormat="1" ht="23.25" customHeight="1">
      <c r="A16"/>
      <c r="B16" s="400" t="s">
        <v>15</v>
      </c>
      <c r="C16" s="68">
        <v>0</v>
      </c>
      <c r="D16" s="68">
        <v>0</v>
      </c>
      <c r="E16" s="68">
        <v>0</v>
      </c>
      <c r="F16" s="68">
        <v>1</v>
      </c>
      <c r="G16" s="68">
        <v>2</v>
      </c>
      <c r="H16" s="68">
        <v>1</v>
      </c>
      <c r="I16" s="68">
        <v>1</v>
      </c>
      <c r="J16" s="68">
        <v>3</v>
      </c>
      <c r="K16" s="134">
        <v>1</v>
      </c>
      <c r="L16" s="134">
        <v>0</v>
      </c>
      <c r="M16" s="84">
        <v>1</v>
      </c>
      <c r="N16" s="84">
        <v>1</v>
      </c>
      <c r="O16" s="84">
        <v>3</v>
      </c>
      <c r="P16" s="84">
        <v>5</v>
      </c>
      <c r="Q16" s="540" t="str">
        <f>IF(ISERROR(P16/D16-1),"-",(P16/D16-1))</f>
        <v>-</v>
      </c>
    </row>
    <row r="17" spans="1:17" s="27" customFormat="1" ht="23.25" customHeight="1">
      <c r="A17"/>
      <c r="B17" s="400" t="s">
        <v>191</v>
      </c>
      <c r="C17" s="68" t="s">
        <v>116</v>
      </c>
      <c r="D17" s="68" t="s">
        <v>116</v>
      </c>
      <c r="E17" s="68" t="s">
        <v>116</v>
      </c>
      <c r="F17" s="68" t="s">
        <v>116</v>
      </c>
      <c r="G17" s="68" t="s">
        <v>116</v>
      </c>
      <c r="H17" s="68" t="s">
        <v>116</v>
      </c>
      <c r="I17" s="68" t="s">
        <v>116</v>
      </c>
      <c r="J17" s="68">
        <v>0</v>
      </c>
      <c r="K17" s="134">
        <v>0</v>
      </c>
      <c r="L17" s="134">
        <v>0</v>
      </c>
      <c r="M17" s="84">
        <v>1</v>
      </c>
      <c r="N17" s="84">
        <v>1</v>
      </c>
      <c r="O17" s="84">
        <v>2</v>
      </c>
      <c r="P17" s="84">
        <v>0</v>
      </c>
      <c r="Q17" s="540" t="str">
        <f t="shared" ref="Q17:Q26" si="0">IF(ISERROR(P17/D17-1),"-",(P17/D17-1))</f>
        <v>-</v>
      </c>
    </row>
    <row r="18" spans="1:17" s="27" customFormat="1" ht="23.25" customHeight="1">
      <c r="A18"/>
      <c r="B18" s="400" t="s">
        <v>36</v>
      </c>
      <c r="C18" s="68" t="s">
        <v>116</v>
      </c>
      <c r="D18" s="68" t="s">
        <v>116</v>
      </c>
      <c r="E18" s="68" t="s">
        <v>116</v>
      </c>
      <c r="F18" s="68" t="s">
        <v>116</v>
      </c>
      <c r="G18" s="68" t="s">
        <v>116</v>
      </c>
      <c r="H18" s="68" t="s">
        <v>116</v>
      </c>
      <c r="I18" s="68" t="s">
        <v>116</v>
      </c>
      <c r="J18" s="68" t="s">
        <v>116</v>
      </c>
      <c r="K18" s="134">
        <v>1</v>
      </c>
      <c r="L18" s="134">
        <v>1</v>
      </c>
      <c r="M18" s="84">
        <v>0</v>
      </c>
      <c r="N18" s="84">
        <v>1</v>
      </c>
      <c r="O18" s="134">
        <v>2</v>
      </c>
      <c r="P18" s="134">
        <v>0</v>
      </c>
      <c r="Q18" s="540" t="str">
        <f t="shared" si="0"/>
        <v>-</v>
      </c>
    </row>
    <row r="19" spans="1:17" s="27" customFormat="1" ht="23.25" customHeight="1">
      <c r="A19"/>
      <c r="B19" s="400" t="s">
        <v>46</v>
      </c>
      <c r="C19" s="68" t="s">
        <v>116</v>
      </c>
      <c r="D19" s="68" t="s">
        <v>116</v>
      </c>
      <c r="E19" s="68" t="s">
        <v>116</v>
      </c>
      <c r="F19" s="68" t="s">
        <v>116</v>
      </c>
      <c r="G19" s="68" t="s">
        <v>116</v>
      </c>
      <c r="H19" s="68" t="s">
        <v>116</v>
      </c>
      <c r="I19" s="68" t="s">
        <v>116</v>
      </c>
      <c r="J19" s="68" t="s">
        <v>116</v>
      </c>
      <c r="K19" s="134">
        <v>0</v>
      </c>
      <c r="L19" s="134">
        <v>0</v>
      </c>
      <c r="M19" s="84">
        <v>0</v>
      </c>
      <c r="N19" s="84">
        <v>0</v>
      </c>
      <c r="O19" s="84">
        <v>0</v>
      </c>
      <c r="P19" s="84">
        <v>2</v>
      </c>
      <c r="Q19" s="540" t="str">
        <f t="shared" si="0"/>
        <v>-</v>
      </c>
    </row>
    <row r="20" spans="1:17" s="27" customFormat="1" ht="23.25" customHeight="1">
      <c r="A20"/>
      <c r="B20" s="275" t="s">
        <v>32</v>
      </c>
      <c r="C20" s="68" t="s">
        <v>116</v>
      </c>
      <c r="D20" s="68" t="s">
        <v>116</v>
      </c>
      <c r="E20" s="68" t="s">
        <v>116</v>
      </c>
      <c r="F20" s="68" t="s">
        <v>116</v>
      </c>
      <c r="G20" s="68" t="s">
        <v>116</v>
      </c>
      <c r="H20" s="68" t="s">
        <v>116</v>
      </c>
      <c r="I20" s="68" t="s">
        <v>116</v>
      </c>
      <c r="J20" s="68" t="s">
        <v>116</v>
      </c>
      <c r="K20" s="134">
        <v>0</v>
      </c>
      <c r="L20" s="134">
        <v>0</v>
      </c>
      <c r="M20" s="84">
        <v>1</v>
      </c>
      <c r="N20" s="84">
        <v>0</v>
      </c>
      <c r="O20" s="84">
        <v>1</v>
      </c>
      <c r="P20" s="84">
        <v>0</v>
      </c>
      <c r="Q20" s="540" t="str">
        <f t="shared" si="0"/>
        <v>-</v>
      </c>
    </row>
    <row r="21" spans="1:17" s="27" customFormat="1" ht="23.25" customHeight="1">
      <c r="A21"/>
      <c r="B21" s="400" t="s">
        <v>626</v>
      </c>
      <c r="C21" s="68" t="s">
        <v>116</v>
      </c>
      <c r="D21" s="68" t="s">
        <v>116</v>
      </c>
      <c r="E21" s="68" t="s">
        <v>116</v>
      </c>
      <c r="F21" s="68" t="s">
        <v>116</v>
      </c>
      <c r="G21" s="68">
        <v>0</v>
      </c>
      <c r="H21" s="68">
        <v>0</v>
      </c>
      <c r="I21" s="68">
        <v>1</v>
      </c>
      <c r="J21" s="68">
        <v>0</v>
      </c>
      <c r="K21" s="134">
        <v>2</v>
      </c>
      <c r="L21" s="134">
        <v>0</v>
      </c>
      <c r="M21" s="84">
        <v>1</v>
      </c>
      <c r="N21" s="84">
        <v>1</v>
      </c>
      <c r="O21" s="84">
        <v>3</v>
      </c>
      <c r="P21" s="84">
        <v>1</v>
      </c>
      <c r="Q21" s="540" t="str">
        <f t="shared" si="0"/>
        <v>-</v>
      </c>
    </row>
    <row r="22" spans="1:17" s="27" customFormat="1" ht="23.25" customHeight="1">
      <c r="A22"/>
      <c r="B22" s="400" t="s">
        <v>29</v>
      </c>
      <c r="C22" s="68" t="s">
        <v>116</v>
      </c>
      <c r="D22" s="68" t="s">
        <v>116</v>
      </c>
      <c r="E22" s="68" t="s">
        <v>116</v>
      </c>
      <c r="F22" s="68" t="s">
        <v>116</v>
      </c>
      <c r="G22" s="68" t="s">
        <v>116</v>
      </c>
      <c r="H22" s="68" t="s">
        <v>116</v>
      </c>
      <c r="I22" s="68" t="s">
        <v>116</v>
      </c>
      <c r="J22" s="68">
        <v>0</v>
      </c>
      <c r="K22" s="134">
        <v>0</v>
      </c>
      <c r="L22" s="134">
        <v>1</v>
      </c>
      <c r="M22" s="84">
        <v>2</v>
      </c>
      <c r="N22" s="84">
        <v>0</v>
      </c>
      <c r="O22" s="84">
        <v>0</v>
      </c>
      <c r="P22" s="84">
        <v>0</v>
      </c>
      <c r="Q22" s="540" t="str">
        <f t="shared" si="0"/>
        <v>-</v>
      </c>
    </row>
    <row r="23" spans="1:17" s="27" customFormat="1" ht="23.25" customHeight="1">
      <c r="B23" s="400" t="s">
        <v>20</v>
      </c>
      <c r="C23" s="68" t="s">
        <v>116</v>
      </c>
      <c r="D23" s="68" t="s">
        <v>116</v>
      </c>
      <c r="E23" s="68" t="s">
        <v>116</v>
      </c>
      <c r="F23" s="68" t="s">
        <v>116</v>
      </c>
      <c r="G23" s="68" t="s">
        <v>116</v>
      </c>
      <c r="H23" s="68">
        <v>0</v>
      </c>
      <c r="I23" s="68">
        <v>0</v>
      </c>
      <c r="J23" s="68">
        <v>0</v>
      </c>
      <c r="K23" s="134">
        <v>0</v>
      </c>
      <c r="L23" s="134">
        <v>0</v>
      </c>
      <c r="M23" s="84">
        <v>0</v>
      </c>
      <c r="N23" s="84">
        <v>0</v>
      </c>
      <c r="O23" s="84">
        <v>0</v>
      </c>
      <c r="P23" s="84">
        <v>0</v>
      </c>
      <c r="Q23" s="540" t="str">
        <f t="shared" si="0"/>
        <v>-</v>
      </c>
    </row>
    <row r="24" spans="1:17" s="27" customFormat="1" ht="23.25" customHeight="1">
      <c r="B24" s="400" t="s">
        <v>65</v>
      </c>
      <c r="C24" s="68" t="s">
        <v>116</v>
      </c>
      <c r="D24" s="68" t="s">
        <v>116</v>
      </c>
      <c r="E24" s="68" t="s">
        <v>116</v>
      </c>
      <c r="F24" s="68" t="s">
        <v>116</v>
      </c>
      <c r="G24" s="68" t="s">
        <v>116</v>
      </c>
      <c r="H24" s="68" t="s">
        <v>116</v>
      </c>
      <c r="I24" s="68" t="s">
        <v>116</v>
      </c>
      <c r="J24" s="68" t="s">
        <v>116</v>
      </c>
      <c r="K24" s="68" t="s">
        <v>116</v>
      </c>
      <c r="L24" s="68" t="s">
        <v>116</v>
      </c>
      <c r="M24" s="68" t="s">
        <v>116</v>
      </c>
      <c r="N24" s="84">
        <v>0</v>
      </c>
      <c r="O24" s="84">
        <v>2</v>
      </c>
      <c r="P24" s="84">
        <v>2</v>
      </c>
      <c r="Q24" s="540" t="str">
        <f t="shared" si="0"/>
        <v>-</v>
      </c>
    </row>
    <row r="25" spans="1:17" s="27" customFormat="1" ht="23.25" customHeight="1">
      <c r="B25" s="401" t="s">
        <v>43</v>
      </c>
      <c r="C25" s="396" t="s">
        <v>116</v>
      </c>
      <c r="D25" s="396" t="s">
        <v>116</v>
      </c>
      <c r="E25" s="396" t="s">
        <v>116</v>
      </c>
      <c r="F25" s="396" t="s">
        <v>116</v>
      </c>
      <c r="G25" s="396" t="s">
        <v>116</v>
      </c>
      <c r="H25" s="396" t="s">
        <v>116</v>
      </c>
      <c r="I25" s="396" t="s">
        <v>116</v>
      </c>
      <c r="J25" s="396" t="s">
        <v>116</v>
      </c>
      <c r="K25" s="396" t="s">
        <v>116</v>
      </c>
      <c r="L25" s="396" t="s">
        <v>116</v>
      </c>
      <c r="M25" s="396" t="s">
        <v>116</v>
      </c>
      <c r="N25" s="396" t="s">
        <v>116</v>
      </c>
      <c r="O25" s="396" t="s">
        <v>116</v>
      </c>
      <c r="P25" s="84">
        <v>1</v>
      </c>
      <c r="Q25" s="540" t="str">
        <f t="shared" si="0"/>
        <v>-</v>
      </c>
    </row>
    <row r="26" spans="1:17" s="27" customFormat="1" ht="23.25" customHeight="1">
      <c r="B26" s="546" t="s">
        <v>181</v>
      </c>
      <c r="C26" s="548">
        <f>SUM(C16:C24)</f>
        <v>0</v>
      </c>
      <c r="D26" s="548">
        <f t="shared" ref="D26:M26" si="1">SUM(D16:D23)</f>
        <v>0</v>
      </c>
      <c r="E26" s="548">
        <f t="shared" si="1"/>
        <v>0</v>
      </c>
      <c r="F26" s="548">
        <f t="shared" si="1"/>
        <v>1</v>
      </c>
      <c r="G26" s="548">
        <f t="shared" si="1"/>
        <v>2</v>
      </c>
      <c r="H26" s="548">
        <f t="shared" si="1"/>
        <v>1</v>
      </c>
      <c r="I26" s="548">
        <f t="shared" si="1"/>
        <v>2</v>
      </c>
      <c r="J26" s="548">
        <f t="shared" si="1"/>
        <v>3</v>
      </c>
      <c r="K26" s="554">
        <f t="shared" si="1"/>
        <v>4</v>
      </c>
      <c r="L26" s="554">
        <f t="shared" si="1"/>
        <v>2</v>
      </c>
      <c r="M26" s="554">
        <f t="shared" si="1"/>
        <v>6</v>
      </c>
      <c r="N26" s="554">
        <f>SUM(N16:N24)</f>
        <v>4</v>
      </c>
      <c r="O26" s="554">
        <f>SUM(O16:O24)</f>
        <v>13</v>
      </c>
      <c r="P26" s="554">
        <f>SUM(P15:P25)</f>
        <v>12</v>
      </c>
      <c r="Q26" s="559" t="str">
        <f t="shared" si="0"/>
        <v>-</v>
      </c>
    </row>
    <row r="27" spans="1:17" s="27" customFormat="1" ht="23.25" customHeight="1">
      <c r="B27" s="546" t="s">
        <v>3</v>
      </c>
      <c r="C27" s="549"/>
      <c r="D27" s="549"/>
      <c r="E27" s="549"/>
      <c r="F27" s="549"/>
      <c r="G27" s="549"/>
      <c r="H27" s="549"/>
      <c r="I27" s="549"/>
      <c r="J27" s="549"/>
      <c r="K27" s="555"/>
      <c r="L27" s="555"/>
      <c r="M27" s="555"/>
      <c r="N27" s="555"/>
      <c r="O27" s="556"/>
      <c r="P27" s="556"/>
      <c r="Q27" s="560"/>
    </row>
    <row r="28" spans="1:17" s="27" customFormat="1" ht="23.25" customHeight="1">
      <c r="B28" s="400" t="s">
        <v>810</v>
      </c>
      <c r="C28" s="68" t="s">
        <v>116</v>
      </c>
      <c r="D28" s="68" t="s">
        <v>116</v>
      </c>
      <c r="E28" s="68" t="s">
        <v>116</v>
      </c>
      <c r="F28" s="68" t="s">
        <v>116</v>
      </c>
      <c r="G28" s="68" t="s">
        <v>116</v>
      </c>
      <c r="H28" s="68" t="s">
        <v>116</v>
      </c>
      <c r="I28" s="68" t="s">
        <v>116</v>
      </c>
      <c r="J28" s="68" t="s">
        <v>116</v>
      </c>
      <c r="K28" s="134">
        <v>1</v>
      </c>
      <c r="L28" s="134">
        <v>1</v>
      </c>
      <c r="M28" s="557">
        <v>2</v>
      </c>
      <c r="N28" s="557">
        <v>1</v>
      </c>
      <c r="O28" s="84">
        <v>0</v>
      </c>
      <c r="P28" s="84">
        <v>1</v>
      </c>
      <c r="Q28" s="540" t="str">
        <f>IF(ISERROR(P28/D28-1),"-",(P28/D28-1))</f>
        <v>-</v>
      </c>
    </row>
    <row r="29" spans="1:17" s="27" customFormat="1" ht="23.25" customHeight="1">
      <c r="B29" s="400" t="s">
        <v>51</v>
      </c>
      <c r="C29" s="68" t="s">
        <v>116</v>
      </c>
      <c r="D29" s="68" t="s">
        <v>116</v>
      </c>
      <c r="E29" s="68" t="s">
        <v>116</v>
      </c>
      <c r="F29" s="68" t="s">
        <v>116</v>
      </c>
      <c r="G29" s="68" t="s">
        <v>116</v>
      </c>
      <c r="H29" s="68">
        <v>0</v>
      </c>
      <c r="I29" s="68">
        <v>0</v>
      </c>
      <c r="J29" s="68">
        <v>2</v>
      </c>
      <c r="K29" s="134">
        <v>2</v>
      </c>
      <c r="L29" s="134">
        <v>0</v>
      </c>
      <c r="M29" s="84">
        <v>1</v>
      </c>
      <c r="N29" s="84">
        <v>2</v>
      </c>
      <c r="O29" s="84">
        <v>3</v>
      </c>
      <c r="P29" s="84">
        <v>1</v>
      </c>
      <c r="Q29" s="540" t="str">
        <f>IF(ISERROR(P29/D29-1),"-",(P29/D29-1))</f>
        <v>-</v>
      </c>
    </row>
    <row r="30" spans="1:17" s="27" customFormat="1" ht="23.25" customHeight="1">
      <c r="B30" s="400" t="s">
        <v>15</v>
      </c>
      <c r="C30" s="68">
        <v>0</v>
      </c>
      <c r="D30" s="68">
        <v>1</v>
      </c>
      <c r="E30" s="68">
        <v>2</v>
      </c>
      <c r="F30" s="68">
        <v>2</v>
      </c>
      <c r="G30" s="68">
        <v>1</v>
      </c>
      <c r="H30" s="68">
        <v>2</v>
      </c>
      <c r="I30" s="68">
        <v>2</v>
      </c>
      <c r="J30" s="68">
        <v>2</v>
      </c>
      <c r="K30" s="134">
        <v>0</v>
      </c>
      <c r="L30" s="134">
        <v>3</v>
      </c>
      <c r="M30" s="84">
        <v>0</v>
      </c>
      <c r="N30" s="84">
        <v>3</v>
      </c>
      <c r="O30" s="84">
        <v>6</v>
      </c>
      <c r="P30" s="84">
        <v>3</v>
      </c>
      <c r="Q30" s="540">
        <f t="shared" ref="Q30:Q52" si="2">IF(ISERROR(P30/D30-1),"-",(P30/D30-1))</f>
        <v>2</v>
      </c>
    </row>
    <row r="31" spans="1:17" s="27" customFormat="1" ht="23.25" customHeight="1">
      <c r="B31" s="400" t="s">
        <v>99</v>
      </c>
      <c r="C31" s="68" t="s">
        <v>116</v>
      </c>
      <c r="D31" s="68" t="s">
        <v>116</v>
      </c>
      <c r="E31" s="68" t="s">
        <v>116</v>
      </c>
      <c r="F31" s="68" t="s">
        <v>116</v>
      </c>
      <c r="G31" s="68" t="s">
        <v>116</v>
      </c>
      <c r="H31" s="68" t="s">
        <v>116</v>
      </c>
      <c r="I31" s="68" t="s">
        <v>116</v>
      </c>
      <c r="J31" s="68" t="s">
        <v>116</v>
      </c>
      <c r="K31" s="68" t="s">
        <v>116</v>
      </c>
      <c r="L31" s="68" t="s">
        <v>116</v>
      </c>
      <c r="M31" s="68" t="s">
        <v>116</v>
      </c>
      <c r="N31" s="68" t="s">
        <v>116</v>
      </c>
      <c r="O31" s="68" t="s">
        <v>116</v>
      </c>
      <c r="P31" s="84">
        <v>0</v>
      </c>
      <c r="Q31" s="540" t="str">
        <f t="shared" si="2"/>
        <v>-</v>
      </c>
    </row>
    <row r="32" spans="1:17" s="27" customFormat="1" ht="23.25" customHeight="1">
      <c r="B32" s="400" t="s">
        <v>55</v>
      </c>
      <c r="C32" s="68" t="s">
        <v>116</v>
      </c>
      <c r="D32" s="68" t="s">
        <v>116</v>
      </c>
      <c r="E32" s="68" t="s">
        <v>116</v>
      </c>
      <c r="F32" s="68" t="s">
        <v>116</v>
      </c>
      <c r="G32" s="68" t="s">
        <v>116</v>
      </c>
      <c r="H32" s="68">
        <v>0</v>
      </c>
      <c r="I32" s="68">
        <v>1</v>
      </c>
      <c r="J32" s="68">
        <v>1</v>
      </c>
      <c r="K32" s="134">
        <f>2+1</f>
        <v>3</v>
      </c>
      <c r="L32" s="134">
        <v>1</v>
      </c>
      <c r="M32" s="84">
        <v>2</v>
      </c>
      <c r="N32" s="84">
        <v>1</v>
      </c>
      <c r="O32" s="84">
        <v>2</v>
      </c>
      <c r="P32" s="84">
        <v>4</v>
      </c>
      <c r="Q32" s="540" t="str">
        <f t="shared" si="2"/>
        <v>-</v>
      </c>
    </row>
    <row r="33" spans="2:17" s="27" customFormat="1" ht="23.25" customHeight="1">
      <c r="B33" s="400" t="s">
        <v>292</v>
      </c>
      <c r="C33" s="68" t="s">
        <v>116</v>
      </c>
      <c r="D33" s="68" t="s">
        <v>116</v>
      </c>
      <c r="E33" s="68" t="s">
        <v>116</v>
      </c>
      <c r="F33" s="68" t="s">
        <v>116</v>
      </c>
      <c r="G33" s="68" t="s">
        <v>116</v>
      </c>
      <c r="H33" s="68">
        <v>2</v>
      </c>
      <c r="I33" s="68">
        <v>0</v>
      </c>
      <c r="J33" s="68">
        <v>1</v>
      </c>
      <c r="K33" s="134">
        <v>0</v>
      </c>
      <c r="L33" s="134">
        <v>0</v>
      </c>
      <c r="M33" s="84">
        <v>0</v>
      </c>
      <c r="N33" s="84">
        <v>1</v>
      </c>
      <c r="O33" s="84">
        <v>1</v>
      </c>
      <c r="P33" s="84">
        <v>0</v>
      </c>
      <c r="Q33" s="540" t="str">
        <f t="shared" si="2"/>
        <v>-</v>
      </c>
    </row>
    <row r="34" spans="2:17" s="27" customFormat="1" ht="23.25" customHeight="1">
      <c r="B34" s="400" t="s">
        <v>36</v>
      </c>
      <c r="C34" s="68" t="s">
        <v>116</v>
      </c>
      <c r="D34" s="68" t="s">
        <v>116</v>
      </c>
      <c r="E34" s="68" t="s">
        <v>116</v>
      </c>
      <c r="F34" s="68">
        <v>0</v>
      </c>
      <c r="G34" s="68">
        <v>1</v>
      </c>
      <c r="H34" s="68">
        <v>1</v>
      </c>
      <c r="I34" s="68">
        <v>4</v>
      </c>
      <c r="J34" s="68">
        <v>1</v>
      </c>
      <c r="K34" s="134">
        <v>1</v>
      </c>
      <c r="L34" s="134">
        <v>6</v>
      </c>
      <c r="M34" s="84">
        <v>1</v>
      </c>
      <c r="N34" s="84">
        <v>2</v>
      </c>
      <c r="O34" s="84">
        <v>1</v>
      </c>
      <c r="P34" s="84">
        <v>1</v>
      </c>
      <c r="Q34" s="540" t="str">
        <f t="shared" si="2"/>
        <v>-</v>
      </c>
    </row>
    <row r="35" spans="2:17" s="27" customFormat="1" ht="23.25" customHeight="1">
      <c r="B35" s="550" t="s">
        <v>93</v>
      </c>
      <c r="C35" s="68" t="s">
        <v>116</v>
      </c>
      <c r="D35" s="68" t="s">
        <v>116</v>
      </c>
      <c r="E35" s="68" t="s">
        <v>116</v>
      </c>
      <c r="F35" s="68" t="s">
        <v>116</v>
      </c>
      <c r="G35" s="68" t="s">
        <v>116</v>
      </c>
      <c r="H35" s="68" t="s">
        <v>116</v>
      </c>
      <c r="I35" s="68" t="s">
        <v>116</v>
      </c>
      <c r="J35" s="68" t="s">
        <v>116</v>
      </c>
      <c r="K35" s="134" t="s">
        <v>116</v>
      </c>
      <c r="L35" s="134" t="s">
        <v>116</v>
      </c>
      <c r="M35" s="84">
        <v>0</v>
      </c>
      <c r="N35" s="84">
        <v>1</v>
      </c>
      <c r="O35" s="84">
        <v>2</v>
      </c>
      <c r="P35" s="84">
        <v>2</v>
      </c>
      <c r="Q35" s="540" t="str">
        <f t="shared" si="2"/>
        <v>-</v>
      </c>
    </row>
    <row r="36" spans="2:17" s="27" customFormat="1" ht="23.25" customHeight="1">
      <c r="B36" s="400" t="s">
        <v>46</v>
      </c>
      <c r="C36" s="68" t="s">
        <v>116</v>
      </c>
      <c r="D36" s="68" t="s">
        <v>116</v>
      </c>
      <c r="E36" s="68" t="s">
        <v>116</v>
      </c>
      <c r="F36" s="68" t="s">
        <v>116</v>
      </c>
      <c r="G36" s="68">
        <v>0</v>
      </c>
      <c r="H36" s="68">
        <v>1</v>
      </c>
      <c r="I36" s="68">
        <v>2</v>
      </c>
      <c r="J36" s="68">
        <v>1</v>
      </c>
      <c r="K36" s="134">
        <v>0</v>
      </c>
      <c r="L36" s="134">
        <v>0</v>
      </c>
      <c r="M36" s="84">
        <v>5</v>
      </c>
      <c r="N36" s="84">
        <v>1</v>
      </c>
      <c r="O36" s="84">
        <v>5</v>
      </c>
      <c r="P36" s="84">
        <v>5</v>
      </c>
      <c r="Q36" s="540" t="str">
        <f t="shared" si="2"/>
        <v>-</v>
      </c>
    </row>
    <row r="37" spans="2:17" s="27" customFormat="1" ht="23.25" customHeight="1">
      <c r="B37" s="400" t="s">
        <v>32</v>
      </c>
      <c r="C37" s="68" t="s">
        <v>116</v>
      </c>
      <c r="D37" s="68" t="s">
        <v>116</v>
      </c>
      <c r="E37" s="68">
        <v>1</v>
      </c>
      <c r="F37" s="68">
        <v>0</v>
      </c>
      <c r="G37" s="68">
        <v>2</v>
      </c>
      <c r="H37" s="68">
        <v>1</v>
      </c>
      <c r="I37" s="68">
        <v>0</v>
      </c>
      <c r="J37" s="68">
        <v>3</v>
      </c>
      <c r="K37" s="134">
        <v>0</v>
      </c>
      <c r="L37" s="134">
        <v>1</v>
      </c>
      <c r="M37" s="84">
        <v>1</v>
      </c>
      <c r="N37" s="84">
        <v>1</v>
      </c>
      <c r="O37" s="84">
        <v>1</v>
      </c>
      <c r="P37" s="84">
        <v>1</v>
      </c>
      <c r="Q37" s="540" t="str">
        <f t="shared" si="2"/>
        <v>-</v>
      </c>
    </row>
    <row r="38" spans="2:17" s="27" customFormat="1" ht="23.25" customHeight="1">
      <c r="B38" s="400" t="s">
        <v>102</v>
      </c>
      <c r="C38" s="68" t="s">
        <v>116</v>
      </c>
      <c r="D38" s="68" t="s">
        <v>116</v>
      </c>
      <c r="E38" s="68" t="s">
        <v>116</v>
      </c>
      <c r="F38" s="68" t="s">
        <v>116</v>
      </c>
      <c r="G38" s="68" t="s">
        <v>116</v>
      </c>
      <c r="H38" s="68" t="s">
        <v>116</v>
      </c>
      <c r="I38" s="68" t="s">
        <v>116</v>
      </c>
      <c r="J38" s="68" t="s">
        <v>116</v>
      </c>
      <c r="K38" s="68" t="s">
        <v>116</v>
      </c>
      <c r="L38" s="68" t="s">
        <v>116</v>
      </c>
      <c r="M38" s="68" t="s">
        <v>116</v>
      </c>
      <c r="N38" s="68" t="s">
        <v>116</v>
      </c>
      <c r="O38" s="68" t="s">
        <v>116</v>
      </c>
      <c r="P38" s="84">
        <v>0</v>
      </c>
      <c r="Q38" s="540" t="str">
        <f t="shared" si="2"/>
        <v>-</v>
      </c>
    </row>
    <row r="39" spans="2:17" s="27" customFormat="1" ht="23.25" customHeight="1">
      <c r="B39" s="400" t="s">
        <v>68</v>
      </c>
      <c r="C39" s="68" t="s">
        <v>116</v>
      </c>
      <c r="D39" s="68" t="s">
        <v>116</v>
      </c>
      <c r="E39" s="68" t="s">
        <v>116</v>
      </c>
      <c r="F39" s="68" t="s">
        <v>116</v>
      </c>
      <c r="G39" s="68" t="s">
        <v>116</v>
      </c>
      <c r="H39" s="68" t="s">
        <v>116</v>
      </c>
      <c r="I39" s="68">
        <v>0</v>
      </c>
      <c r="J39" s="68">
        <v>3</v>
      </c>
      <c r="K39" s="134">
        <f>2+4</f>
        <v>6</v>
      </c>
      <c r="L39" s="134">
        <v>3</v>
      </c>
      <c r="M39" s="84">
        <v>4</v>
      </c>
      <c r="N39" s="84">
        <v>3</v>
      </c>
      <c r="O39" s="84">
        <v>3</v>
      </c>
      <c r="P39" s="84">
        <v>4</v>
      </c>
      <c r="Q39" s="540" t="str">
        <f t="shared" si="2"/>
        <v>-</v>
      </c>
    </row>
    <row r="40" spans="2:17" s="27" customFormat="1" ht="23.25" customHeight="1">
      <c r="B40" s="275" t="s">
        <v>83</v>
      </c>
      <c r="C40" s="68" t="s">
        <v>116</v>
      </c>
      <c r="D40" s="68" t="s">
        <v>116</v>
      </c>
      <c r="E40" s="68" t="s">
        <v>116</v>
      </c>
      <c r="F40" s="68" t="s">
        <v>116</v>
      </c>
      <c r="G40" s="68" t="s">
        <v>116</v>
      </c>
      <c r="H40" s="68" t="s">
        <v>116</v>
      </c>
      <c r="I40" s="68" t="s">
        <v>116</v>
      </c>
      <c r="J40" s="68" t="s">
        <v>116</v>
      </c>
      <c r="K40" s="134">
        <v>0</v>
      </c>
      <c r="L40" s="134">
        <v>3</v>
      </c>
      <c r="M40" s="84">
        <v>3</v>
      </c>
      <c r="N40" s="84">
        <v>0</v>
      </c>
      <c r="O40" s="84">
        <v>4</v>
      </c>
      <c r="P40" s="84">
        <v>2</v>
      </c>
      <c r="Q40" s="540" t="str">
        <f t="shared" si="2"/>
        <v>-</v>
      </c>
    </row>
    <row r="41" spans="2:17" s="27" customFormat="1" ht="23.25" customHeight="1">
      <c r="B41" s="400" t="s">
        <v>626</v>
      </c>
      <c r="C41" s="68">
        <v>0</v>
      </c>
      <c r="D41" s="68">
        <v>1</v>
      </c>
      <c r="E41" s="68">
        <v>0</v>
      </c>
      <c r="F41" s="68">
        <v>3</v>
      </c>
      <c r="G41" s="68">
        <v>2</v>
      </c>
      <c r="H41" s="68">
        <v>1</v>
      </c>
      <c r="I41" s="68">
        <v>1</v>
      </c>
      <c r="J41" s="68">
        <v>1</v>
      </c>
      <c r="K41" s="134">
        <v>1</v>
      </c>
      <c r="L41" s="134">
        <v>1</v>
      </c>
      <c r="M41" s="84">
        <v>2</v>
      </c>
      <c r="N41" s="84">
        <v>0</v>
      </c>
      <c r="O41" s="84">
        <v>1</v>
      </c>
      <c r="P41" s="84">
        <v>1</v>
      </c>
      <c r="Q41" s="540">
        <f t="shared" si="2"/>
        <v>0</v>
      </c>
    </row>
    <row r="42" spans="2:17" s="27" customFormat="1" ht="23.25" customHeight="1">
      <c r="B42" s="550" t="s">
        <v>89</v>
      </c>
      <c r="C42" s="68" t="s">
        <v>116</v>
      </c>
      <c r="D42" s="68" t="s">
        <v>116</v>
      </c>
      <c r="E42" s="68" t="s">
        <v>116</v>
      </c>
      <c r="F42" s="68" t="s">
        <v>116</v>
      </c>
      <c r="G42" s="68" t="s">
        <v>116</v>
      </c>
      <c r="H42" s="68" t="s">
        <v>116</v>
      </c>
      <c r="I42" s="68" t="s">
        <v>116</v>
      </c>
      <c r="J42" s="68" t="s">
        <v>116</v>
      </c>
      <c r="K42" s="134" t="s">
        <v>116</v>
      </c>
      <c r="L42" s="134" t="s">
        <v>116</v>
      </c>
      <c r="M42" s="84">
        <v>0</v>
      </c>
      <c r="N42" s="84">
        <v>2</v>
      </c>
      <c r="O42" s="84">
        <v>0</v>
      </c>
      <c r="P42" s="84">
        <v>4</v>
      </c>
      <c r="Q42" s="540" t="str">
        <f t="shared" si="2"/>
        <v>-</v>
      </c>
    </row>
    <row r="43" spans="2:17" s="27" customFormat="1" ht="23.25" customHeight="1">
      <c r="B43" s="400" t="s">
        <v>29</v>
      </c>
      <c r="C43" s="68" t="s">
        <v>116</v>
      </c>
      <c r="D43" s="68">
        <v>0</v>
      </c>
      <c r="E43" s="68">
        <v>0</v>
      </c>
      <c r="F43" s="68">
        <v>1</v>
      </c>
      <c r="G43" s="68">
        <v>0</v>
      </c>
      <c r="H43" s="68">
        <v>2</v>
      </c>
      <c r="I43" s="68">
        <v>1</v>
      </c>
      <c r="J43" s="68">
        <v>0</v>
      </c>
      <c r="K43" s="134">
        <f>1+6</f>
        <v>7</v>
      </c>
      <c r="L43" s="134">
        <v>1</v>
      </c>
      <c r="M43" s="84">
        <v>3</v>
      </c>
      <c r="N43" s="84">
        <v>1</v>
      </c>
      <c r="O43" s="84">
        <v>3</v>
      </c>
      <c r="P43" s="84">
        <v>1</v>
      </c>
      <c r="Q43" s="540" t="str">
        <f t="shared" si="2"/>
        <v>-</v>
      </c>
    </row>
    <row r="44" spans="2:17" s="27" customFormat="1" ht="23.25" customHeight="1">
      <c r="B44" s="400" t="s">
        <v>20</v>
      </c>
      <c r="C44" s="68">
        <v>0</v>
      </c>
      <c r="D44" s="68">
        <v>1</v>
      </c>
      <c r="E44" s="68">
        <v>4</v>
      </c>
      <c r="F44" s="68">
        <v>1</v>
      </c>
      <c r="G44" s="68">
        <v>2</v>
      </c>
      <c r="H44" s="68">
        <v>1</v>
      </c>
      <c r="I44" s="68">
        <v>1</v>
      </c>
      <c r="J44" s="68">
        <v>3</v>
      </c>
      <c r="K44" s="134">
        <v>0</v>
      </c>
      <c r="L44" s="134">
        <v>2</v>
      </c>
      <c r="M44" s="84">
        <v>3</v>
      </c>
      <c r="N44" s="84">
        <v>0</v>
      </c>
      <c r="O44" s="84">
        <v>1</v>
      </c>
      <c r="P44" s="84">
        <v>2</v>
      </c>
      <c r="Q44" s="540">
        <f t="shared" si="2"/>
        <v>1</v>
      </c>
    </row>
    <row r="45" spans="2:17" s="27" customFormat="1" ht="23.25" customHeight="1">
      <c r="B45" s="400" t="s">
        <v>40</v>
      </c>
      <c r="C45" s="68" t="s">
        <v>116</v>
      </c>
      <c r="D45" s="68" t="s">
        <v>116</v>
      </c>
      <c r="E45" s="68" t="s">
        <v>116</v>
      </c>
      <c r="F45" s="68">
        <v>0</v>
      </c>
      <c r="G45" s="68">
        <v>2</v>
      </c>
      <c r="H45" s="68">
        <v>1</v>
      </c>
      <c r="I45" s="68">
        <v>0</v>
      </c>
      <c r="J45" s="68">
        <v>2</v>
      </c>
      <c r="K45" s="134">
        <v>0</v>
      </c>
      <c r="L45" s="134">
        <v>3</v>
      </c>
      <c r="M45" s="84">
        <v>1</v>
      </c>
      <c r="N45" s="84">
        <v>3</v>
      </c>
      <c r="O45" s="84">
        <v>4</v>
      </c>
      <c r="P45" s="84">
        <v>3</v>
      </c>
      <c r="Q45" s="540" t="str">
        <f t="shared" si="2"/>
        <v>-</v>
      </c>
    </row>
    <row r="46" spans="2:17" s="27" customFormat="1" ht="23.25" customHeight="1">
      <c r="B46" s="400" t="s">
        <v>61</v>
      </c>
      <c r="C46" s="68" t="s">
        <v>116</v>
      </c>
      <c r="D46" s="68" t="s">
        <v>116</v>
      </c>
      <c r="E46" s="68" t="s">
        <v>116</v>
      </c>
      <c r="F46" s="68" t="s">
        <v>116</v>
      </c>
      <c r="G46" s="68" t="s">
        <v>116</v>
      </c>
      <c r="H46" s="68">
        <v>0</v>
      </c>
      <c r="I46" s="68">
        <v>10</v>
      </c>
      <c r="J46" s="68">
        <v>15</v>
      </c>
      <c r="K46" s="134">
        <f>5+8</f>
        <v>13</v>
      </c>
      <c r="L46" s="134">
        <v>9</v>
      </c>
      <c r="M46" s="84">
        <v>16</v>
      </c>
      <c r="N46" s="84">
        <v>5</v>
      </c>
      <c r="O46" s="84">
        <v>13</v>
      </c>
      <c r="P46" s="84">
        <v>13</v>
      </c>
      <c r="Q46" s="540" t="str">
        <f t="shared" si="2"/>
        <v>-</v>
      </c>
    </row>
    <row r="47" spans="2:17" s="27" customFormat="1" ht="23.25" customHeight="1">
      <c r="B47" s="550" t="s">
        <v>86</v>
      </c>
      <c r="C47" s="68" t="s">
        <v>116</v>
      </c>
      <c r="D47" s="68" t="s">
        <v>116</v>
      </c>
      <c r="E47" s="68" t="s">
        <v>116</v>
      </c>
      <c r="F47" s="68" t="s">
        <v>116</v>
      </c>
      <c r="G47" s="68" t="s">
        <v>116</v>
      </c>
      <c r="H47" s="68" t="s">
        <v>116</v>
      </c>
      <c r="I47" s="68" t="s">
        <v>116</v>
      </c>
      <c r="J47" s="68" t="s">
        <v>116</v>
      </c>
      <c r="K47" s="134" t="s">
        <v>116</v>
      </c>
      <c r="L47" s="134" t="s">
        <v>116</v>
      </c>
      <c r="M47" s="84">
        <v>0</v>
      </c>
      <c r="N47" s="84">
        <v>0</v>
      </c>
      <c r="O47" s="84">
        <v>2</v>
      </c>
      <c r="P47" s="84">
        <v>3</v>
      </c>
      <c r="Q47" s="540" t="str">
        <f t="shared" si="2"/>
        <v>-</v>
      </c>
    </row>
    <row r="48" spans="2:17" s="27" customFormat="1" ht="23.25" customHeight="1">
      <c r="B48" s="400" t="s">
        <v>65</v>
      </c>
      <c r="C48" s="68" t="s">
        <v>116</v>
      </c>
      <c r="D48" s="68" t="s">
        <v>116</v>
      </c>
      <c r="E48" s="68" t="s">
        <v>116</v>
      </c>
      <c r="F48" s="68" t="s">
        <v>116</v>
      </c>
      <c r="G48" s="68" t="s">
        <v>116</v>
      </c>
      <c r="H48" s="68">
        <v>0</v>
      </c>
      <c r="I48" s="68">
        <v>2</v>
      </c>
      <c r="J48" s="68">
        <v>3</v>
      </c>
      <c r="K48" s="134">
        <v>1</v>
      </c>
      <c r="L48" s="134">
        <v>1</v>
      </c>
      <c r="M48" s="84">
        <v>3</v>
      </c>
      <c r="N48" s="84">
        <v>1</v>
      </c>
      <c r="O48" s="84">
        <v>4</v>
      </c>
      <c r="P48" s="84">
        <v>3</v>
      </c>
      <c r="Q48" s="540" t="str">
        <f t="shared" si="2"/>
        <v>-</v>
      </c>
    </row>
    <row r="49" spans="1:17" s="27" customFormat="1" ht="23.25" customHeight="1">
      <c r="B49" s="400" t="s">
        <v>75</v>
      </c>
      <c r="C49" s="68" t="s">
        <v>116</v>
      </c>
      <c r="D49" s="68" t="s">
        <v>116</v>
      </c>
      <c r="E49" s="68" t="s">
        <v>116</v>
      </c>
      <c r="F49" s="68" t="s">
        <v>116</v>
      </c>
      <c r="G49" s="68" t="s">
        <v>116</v>
      </c>
      <c r="H49" s="68" t="s">
        <v>116</v>
      </c>
      <c r="I49" s="68" t="s">
        <v>116</v>
      </c>
      <c r="J49" s="68">
        <v>0</v>
      </c>
      <c r="K49" s="134">
        <v>0</v>
      </c>
      <c r="L49" s="134">
        <v>0</v>
      </c>
      <c r="M49" s="84">
        <v>2</v>
      </c>
      <c r="N49" s="84">
        <v>2</v>
      </c>
      <c r="O49" s="134">
        <v>3</v>
      </c>
      <c r="P49" s="134">
        <v>3</v>
      </c>
      <c r="Q49" s="540" t="str">
        <f t="shared" si="2"/>
        <v>-</v>
      </c>
    </row>
    <row r="50" spans="1:17" s="27" customFormat="1" ht="23.25" customHeight="1">
      <c r="B50" s="401" t="s">
        <v>43</v>
      </c>
      <c r="C50" s="396" t="s">
        <v>116</v>
      </c>
      <c r="D50" s="396" t="s">
        <v>116</v>
      </c>
      <c r="E50" s="396" t="s">
        <v>116</v>
      </c>
      <c r="F50" s="396">
        <v>2</v>
      </c>
      <c r="G50" s="396">
        <v>1</v>
      </c>
      <c r="H50" s="396">
        <v>2</v>
      </c>
      <c r="I50" s="396">
        <v>2</v>
      </c>
      <c r="J50" s="396">
        <v>4</v>
      </c>
      <c r="K50" s="279">
        <v>2</v>
      </c>
      <c r="L50" s="279">
        <v>2</v>
      </c>
      <c r="M50" s="407">
        <v>1</v>
      </c>
      <c r="N50" s="407">
        <v>2</v>
      </c>
      <c r="O50" s="84">
        <v>3</v>
      </c>
      <c r="P50" s="84">
        <v>0</v>
      </c>
      <c r="Q50" s="540" t="str">
        <f t="shared" si="2"/>
        <v>-</v>
      </c>
    </row>
    <row r="51" spans="1:17" s="27" customFormat="1" ht="23.25" customHeight="1">
      <c r="B51" s="402" t="s">
        <v>182</v>
      </c>
      <c r="C51" s="403">
        <f t="shared" ref="C51:P51" si="3">SUM(C28:C50)</f>
        <v>0</v>
      </c>
      <c r="D51" s="403">
        <f t="shared" si="3"/>
        <v>3</v>
      </c>
      <c r="E51" s="403">
        <f t="shared" si="3"/>
        <v>7</v>
      </c>
      <c r="F51" s="403">
        <f t="shared" si="3"/>
        <v>9</v>
      </c>
      <c r="G51" s="403">
        <f t="shared" si="3"/>
        <v>11</v>
      </c>
      <c r="H51" s="403">
        <f t="shared" si="3"/>
        <v>14</v>
      </c>
      <c r="I51" s="403">
        <f t="shared" si="3"/>
        <v>26</v>
      </c>
      <c r="J51" s="403">
        <f t="shared" si="3"/>
        <v>42</v>
      </c>
      <c r="K51" s="136">
        <f t="shared" si="3"/>
        <v>37</v>
      </c>
      <c r="L51" s="136">
        <f t="shared" si="3"/>
        <v>37</v>
      </c>
      <c r="M51" s="136">
        <f t="shared" si="3"/>
        <v>50</v>
      </c>
      <c r="N51" s="136">
        <f t="shared" si="3"/>
        <v>32</v>
      </c>
      <c r="O51" s="136">
        <f t="shared" si="3"/>
        <v>62</v>
      </c>
      <c r="P51" s="136">
        <f t="shared" si="3"/>
        <v>57</v>
      </c>
      <c r="Q51" s="541">
        <f t="shared" si="2"/>
        <v>18</v>
      </c>
    </row>
    <row r="52" spans="1:17" s="27" customFormat="1" ht="23.25" customHeight="1">
      <c r="B52" s="281" t="s">
        <v>183</v>
      </c>
      <c r="C52" s="70">
        <f>C26+C51</f>
        <v>0</v>
      </c>
      <c r="D52" s="70">
        <f t="shared" ref="D52:I52" si="4">D26+D51</f>
        <v>3</v>
      </c>
      <c r="E52" s="70">
        <f t="shared" si="4"/>
        <v>7</v>
      </c>
      <c r="F52" s="70">
        <f t="shared" si="4"/>
        <v>10</v>
      </c>
      <c r="G52" s="70">
        <f t="shared" si="4"/>
        <v>13</v>
      </c>
      <c r="H52" s="70">
        <f t="shared" si="4"/>
        <v>15</v>
      </c>
      <c r="I52" s="70">
        <f t="shared" si="4"/>
        <v>28</v>
      </c>
      <c r="J52" s="70">
        <f t="shared" ref="J52:P52" si="5">J26+J51</f>
        <v>45</v>
      </c>
      <c r="K52" s="70">
        <f t="shared" si="5"/>
        <v>41</v>
      </c>
      <c r="L52" s="70">
        <f t="shared" si="5"/>
        <v>39</v>
      </c>
      <c r="M52" s="70">
        <f t="shared" si="5"/>
        <v>56</v>
      </c>
      <c r="N52" s="70">
        <f t="shared" si="5"/>
        <v>36</v>
      </c>
      <c r="O52" s="70">
        <f t="shared" si="5"/>
        <v>75</v>
      </c>
      <c r="P52" s="70">
        <f t="shared" si="5"/>
        <v>69</v>
      </c>
      <c r="Q52" s="543">
        <f t="shared" si="2"/>
        <v>22</v>
      </c>
    </row>
    <row r="53" spans="1:17" s="27" customFormat="1" ht="23.25" customHeight="1">
      <c r="B53" s="32" t="s">
        <v>7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s="27" customFormat="1" ht="23.25" customHeight="1">
      <c r="B54" s="18" t="s">
        <v>330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s="27" customFormat="1" ht="23.25" customHeight="1">
      <c r="B55" s="376" t="s">
        <v>272</v>
      </c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</row>
    <row r="56" spans="1:17" s="27" customFormat="1" ht="23.25" customHeight="1">
      <c r="B56" s="285" t="s">
        <v>194</v>
      </c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</row>
    <row r="57" spans="1:17" s="27" customFormat="1" ht="23.25" customHeight="1"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</row>
    <row r="58" spans="1:17" s="27" customFormat="1" ht="23.25" customHeight="1">
      <c r="B58" s="376"/>
      <c r="C58" s="68"/>
      <c r="D58" s="68"/>
      <c r="E58" s="68"/>
      <c r="F58" s="68"/>
      <c r="G58" s="68"/>
      <c r="H58" s="68"/>
      <c r="I58" s="68"/>
      <c r="J58" s="68"/>
      <c r="K58" s="134"/>
      <c r="L58" s="84"/>
      <c r="M58" s="84"/>
      <c r="N58" s="84"/>
      <c r="O58" s="84"/>
      <c r="P58" s="84"/>
      <c r="Q58" s="300"/>
    </row>
    <row r="59" spans="1:17" s="27" customFormat="1" ht="23.25" customHeight="1">
      <c r="B59" s="376"/>
      <c r="C59" s="68"/>
      <c r="D59" s="68"/>
      <c r="E59" s="68"/>
      <c r="F59" s="68"/>
      <c r="G59" s="68"/>
      <c r="H59" s="68"/>
      <c r="I59" s="68"/>
      <c r="J59" s="68"/>
      <c r="K59" s="134"/>
      <c r="L59" s="84"/>
      <c r="M59" s="84"/>
      <c r="N59" s="84"/>
      <c r="O59" s="84"/>
      <c r="P59" s="84"/>
      <c r="Q59" s="300"/>
    </row>
    <row r="60" spans="1:17" s="27" customFormat="1" ht="23.25" customHeight="1">
      <c r="B60" s="376"/>
      <c r="C60" s="68"/>
      <c r="D60" s="68"/>
      <c r="E60" s="68"/>
      <c r="F60" s="68"/>
      <c r="G60" s="68"/>
      <c r="H60" s="68"/>
      <c r="I60" s="68"/>
      <c r="J60" s="68"/>
      <c r="K60" s="134"/>
      <c r="L60" s="134"/>
      <c r="M60" s="134"/>
      <c r="N60" s="134"/>
      <c r="O60" s="134"/>
      <c r="P60" s="134"/>
      <c r="Q60" s="300"/>
    </row>
    <row r="61" spans="1:17" s="27" customFormat="1" ht="23.25" customHeight="1">
      <c r="A61"/>
      <c r="B61" s="269"/>
      <c r="C61" s="392"/>
      <c r="D61" s="392"/>
      <c r="E61" s="392"/>
      <c r="F61" s="392"/>
      <c r="G61" s="392"/>
      <c r="H61" s="392"/>
      <c r="I61" s="392"/>
      <c r="J61" s="392"/>
      <c r="K61" s="520"/>
      <c r="L61" s="520"/>
      <c r="M61" s="520"/>
      <c r="N61" s="520"/>
      <c r="O61" s="520"/>
      <c r="P61" s="520"/>
      <c r="Q61" s="385"/>
    </row>
    <row r="62" spans="1:17" s="27" customFormat="1" ht="23.25" customHeight="1">
      <c r="A62"/>
      <c r="B62" s="3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s="27" customFormat="1" ht="23.25" customHeight="1">
      <c r="A63"/>
      <c r="B63" s="537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s="27" customFormat="1" ht="23.25" customHeight="1">
      <c r="A64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s="27" customFormat="1" ht="23.25" customHeight="1">
      <c r="A65"/>
      <c r="B65" s="257"/>
      <c r="C65" s="387"/>
      <c r="D65" s="388"/>
      <c r="E65" s="295"/>
      <c r="F65" s="295"/>
      <c r="G65" s="544"/>
      <c r="H65" s="389"/>
      <c r="I65" s="389"/>
      <c r="J65" s="42"/>
      <c r="K65" s="335"/>
      <c r="L65" s="335"/>
      <c r="M65" s="335"/>
      <c r="N65" s="335"/>
      <c r="O65" s="335"/>
      <c r="P65" s="335"/>
      <c r="Q65" s="42"/>
    </row>
    <row r="66" spans="1:17" s="27" customFormat="1" ht="23.25" customHeight="1">
      <c r="A66"/>
      <c r="B66" s="390"/>
      <c r="C66" s="391"/>
      <c r="D66" s="391"/>
      <c r="E66" s="391"/>
      <c r="F66" s="391"/>
      <c r="G66" s="391"/>
      <c r="H66" s="391"/>
      <c r="I66" s="391"/>
      <c r="J66" s="391"/>
      <c r="K66" s="521"/>
      <c r="L66" s="521"/>
      <c r="M66" s="521"/>
      <c r="N66" s="521"/>
      <c r="O66" s="521"/>
      <c r="P66" s="521"/>
      <c r="Q66" s="42"/>
    </row>
    <row r="67" spans="1:17" s="27" customFormat="1" ht="23.25" customHeight="1">
      <c r="A67"/>
      <c r="B67" s="376"/>
      <c r="C67" s="68"/>
      <c r="D67" s="68"/>
      <c r="E67" s="68"/>
      <c r="F67" s="68"/>
      <c r="G67" s="68"/>
      <c r="H67" s="68"/>
      <c r="I67" s="68"/>
      <c r="J67" s="68"/>
      <c r="K67" s="134"/>
      <c r="L67" s="84"/>
      <c r="M67" s="84"/>
      <c r="N67" s="84"/>
      <c r="O67" s="84"/>
      <c r="P67" s="84"/>
      <c r="Q67" s="300"/>
    </row>
    <row r="68" spans="1:17" s="27" customFormat="1" ht="23.25" customHeight="1">
      <c r="A68"/>
      <c r="B68" s="376"/>
      <c r="C68" s="68"/>
      <c r="D68" s="68"/>
      <c r="E68" s="68"/>
      <c r="F68" s="68"/>
      <c r="G68" s="68"/>
      <c r="H68" s="68"/>
      <c r="I68" s="68"/>
      <c r="J68" s="68"/>
      <c r="K68" s="134"/>
      <c r="L68" s="84"/>
      <c r="M68" s="84"/>
      <c r="N68" s="84"/>
      <c r="O68" s="84"/>
      <c r="P68" s="84"/>
      <c r="Q68" s="300"/>
    </row>
    <row r="69" spans="1:17" s="27" customFormat="1" ht="23.25" customHeight="1">
      <c r="A69"/>
      <c r="B69" s="376"/>
      <c r="C69" s="68"/>
      <c r="D69" s="68"/>
      <c r="E69" s="68"/>
      <c r="F69" s="68"/>
      <c r="G69" s="68"/>
      <c r="H69" s="68"/>
      <c r="I69" s="68"/>
      <c r="J69" s="68"/>
      <c r="K69" s="84"/>
      <c r="L69" s="84"/>
      <c r="M69" s="84"/>
      <c r="N69" s="134"/>
      <c r="O69" s="134"/>
      <c r="P69" s="134"/>
      <c r="Q69" s="300"/>
    </row>
    <row r="70" spans="1:17" s="27" customFormat="1" ht="23.25" customHeight="1">
      <c r="A70"/>
      <c r="B70" s="376"/>
      <c r="C70" s="68"/>
      <c r="D70" s="68"/>
      <c r="E70" s="68"/>
      <c r="F70" s="68"/>
      <c r="G70" s="68"/>
      <c r="H70" s="68"/>
      <c r="I70" s="68"/>
      <c r="J70" s="68"/>
      <c r="K70" s="84"/>
      <c r="L70" s="84"/>
      <c r="M70" s="84"/>
      <c r="N70" s="84"/>
      <c r="O70" s="84"/>
      <c r="P70" s="84"/>
      <c r="Q70" s="300"/>
    </row>
    <row r="71" spans="1:17" s="27" customFormat="1" ht="23.25" customHeight="1">
      <c r="A71"/>
      <c r="B71" s="376"/>
      <c r="C71" s="68"/>
      <c r="D71" s="68"/>
      <c r="E71" s="68"/>
      <c r="F71" s="68"/>
      <c r="G71" s="68"/>
      <c r="H71" s="68"/>
      <c r="I71" s="68"/>
      <c r="J71" s="68"/>
      <c r="K71" s="84"/>
      <c r="L71" s="84"/>
      <c r="M71" s="84"/>
      <c r="N71" s="84"/>
      <c r="O71" s="84"/>
      <c r="P71" s="84"/>
      <c r="Q71" s="300"/>
    </row>
    <row r="72" spans="1:17" s="27" customFormat="1" ht="23.25" customHeight="1">
      <c r="A72"/>
      <c r="B72" s="376"/>
      <c r="C72" s="68"/>
      <c r="D72" s="68"/>
      <c r="E72" s="68"/>
      <c r="F72" s="68"/>
      <c r="G72" s="68"/>
      <c r="H72" s="68"/>
      <c r="I72" s="68"/>
      <c r="J72" s="68"/>
      <c r="K72" s="84"/>
      <c r="L72" s="84"/>
      <c r="M72" s="84"/>
      <c r="N72" s="134"/>
      <c r="O72" s="134"/>
      <c r="P72" s="134"/>
      <c r="Q72" s="300"/>
    </row>
    <row r="73" spans="1:17" s="27" customFormat="1" ht="23.25" customHeight="1">
      <c r="A73"/>
      <c r="B73" s="376"/>
      <c r="C73" s="68"/>
      <c r="D73" s="68"/>
      <c r="E73" s="68"/>
      <c r="F73" s="68"/>
      <c r="G73" s="68"/>
      <c r="H73" s="68"/>
      <c r="I73" s="68"/>
      <c r="J73" s="68"/>
      <c r="K73" s="134"/>
      <c r="L73" s="134"/>
      <c r="M73" s="134"/>
      <c r="N73" s="134"/>
      <c r="O73" s="134"/>
      <c r="P73" s="134"/>
      <c r="Q73" s="300"/>
    </row>
    <row r="74" spans="1:17" s="27" customFormat="1" ht="23.25" customHeight="1">
      <c r="A74"/>
      <c r="B74" s="269"/>
      <c r="C74" s="392"/>
      <c r="D74" s="392"/>
      <c r="E74" s="392"/>
      <c r="F74" s="392"/>
      <c r="G74" s="392"/>
      <c r="H74" s="392"/>
      <c r="I74" s="392"/>
      <c r="J74" s="392"/>
      <c r="K74" s="520"/>
      <c r="L74" s="520"/>
      <c r="M74" s="520"/>
      <c r="N74" s="520"/>
      <c r="O74" s="520"/>
      <c r="P74" s="520"/>
      <c r="Q74" s="385"/>
    </row>
    <row r="75" spans="1:17" s="27" customFormat="1" ht="23.25" customHeight="1">
      <c r="A75"/>
      <c r="B75" s="3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s="27" customFormat="1" ht="23.25" customHeight="1">
      <c r="A76"/>
      <c r="B76" s="36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s="27" customFormat="1" ht="23.25" customHeight="1">
      <c r="A7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s="27" customFormat="1" ht="23.25" customHeight="1">
      <c r="A78"/>
      <c r="B78" s="257"/>
      <c r="C78" s="387"/>
      <c r="D78" s="388"/>
      <c r="E78" s="295"/>
      <c r="F78" s="295"/>
      <c r="G78" s="544"/>
      <c r="H78" s="389"/>
      <c r="I78" s="389"/>
      <c r="J78" s="42"/>
      <c r="K78" s="335"/>
      <c r="L78" s="335"/>
      <c r="M78" s="335"/>
      <c r="N78" s="335"/>
      <c r="O78" s="335"/>
      <c r="P78" s="335"/>
      <c r="Q78" s="42"/>
    </row>
    <row r="79" spans="1:17" s="27" customFormat="1" ht="23.25" customHeight="1">
      <c r="A79"/>
      <c r="B79" s="390"/>
      <c r="C79" s="391"/>
      <c r="D79" s="391"/>
      <c r="E79" s="391"/>
      <c r="F79" s="391"/>
      <c r="G79" s="391"/>
      <c r="H79" s="391"/>
      <c r="I79" s="391"/>
      <c r="J79" s="391"/>
      <c r="K79" s="521"/>
      <c r="L79" s="521"/>
      <c r="M79" s="521"/>
      <c r="N79" s="521"/>
      <c r="O79" s="521"/>
      <c r="P79" s="521"/>
      <c r="Q79" s="42"/>
    </row>
    <row r="80" spans="1:17" s="27" customFormat="1" ht="23.25" customHeight="1">
      <c r="A80"/>
      <c r="B80" s="376"/>
      <c r="C80" s="68"/>
      <c r="D80" s="68"/>
      <c r="E80" s="68"/>
      <c r="F80" s="68"/>
      <c r="G80" s="68"/>
      <c r="H80" s="68"/>
      <c r="I80" s="68"/>
      <c r="J80" s="68"/>
      <c r="K80" s="134"/>
      <c r="L80" s="84"/>
      <c r="M80" s="84"/>
      <c r="N80" s="84"/>
      <c r="O80" s="84"/>
      <c r="P80" s="84"/>
      <c r="Q80" s="300"/>
    </row>
    <row r="81" spans="1:17" s="27" customFormat="1" ht="23.25" customHeight="1">
      <c r="A81"/>
      <c r="B81" s="376"/>
      <c r="C81" s="68"/>
      <c r="D81" s="68"/>
      <c r="E81" s="68"/>
      <c r="F81" s="68"/>
      <c r="G81" s="68"/>
      <c r="H81" s="68"/>
      <c r="I81" s="68"/>
      <c r="J81" s="68"/>
      <c r="K81" s="134"/>
      <c r="L81" s="84"/>
      <c r="M81" s="84"/>
      <c r="N81" s="84"/>
      <c r="O81" s="84"/>
      <c r="P81" s="84"/>
      <c r="Q81" s="300"/>
    </row>
    <row r="82" spans="1:17" s="27" customFormat="1" ht="23.25" customHeight="1">
      <c r="A82"/>
      <c r="B82" s="376"/>
      <c r="C82" s="68"/>
      <c r="D82" s="68"/>
      <c r="E82" s="68"/>
      <c r="F82" s="68"/>
      <c r="G82" s="68"/>
      <c r="H82" s="68"/>
      <c r="I82" s="68"/>
      <c r="J82" s="68"/>
      <c r="K82" s="84"/>
      <c r="L82" s="84"/>
      <c r="M82" s="84"/>
      <c r="N82" s="84"/>
      <c r="O82" s="84"/>
      <c r="P82" s="84"/>
      <c r="Q82" s="300"/>
    </row>
    <row r="83" spans="1:17" s="27" customFormat="1" ht="23.25" customHeight="1">
      <c r="A83"/>
      <c r="B83" s="376"/>
      <c r="C83" s="68"/>
      <c r="D83" s="68"/>
      <c r="E83" s="68"/>
      <c r="F83" s="68"/>
      <c r="G83" s="68"/>
      <c r="H83" s="68"/>
      <c r="I83" s="68"/>
      <c r="J83" s="68"/>
      <c r="K83" s="84"/>
      <c r="L83" s="84"/>
      <c r="M83" s="84"/>
      <c r="N83" s="84"/>
      <c r="O83" s="84"/>
      <c r="P83" s="84"/>
      <c r="Q83" s="300"/>
    </row>
    <row r="84" spans="1:17" s="27" customFormat="1" ht="23.25" customHeight="1">
      <c r="A84"/>
      <c r="B84" s="376"/>
      <c r="C84" s="68"/>
      <c r="D84" s="68"/>
      <c r="E84" s="68"/>
      <c r="F84" s="68"/>
      <c r="G84" s="68"/>
      <c r="H84" s="68"/>
      <c r="I84" s="68"/>
      <c r="J84" s="68"/>
      <c r="K84" s="84"/>
      <c r="L84" s="84"/>
      <c r="M84" s="84"/>
      <c r="N84" s="84"/>
      <c r="O84" s="84"/>
      <c r="P84" s="84"/>
      <c r="Q84" s="300"/>
    </row>
    <row r="85" spans="1:17" s="27" customFormat="1" ht="23.25" customHeight="1">
      <c r="A85"/>
      <c r="B85" s="376"/>
      <c r="C85" s="68"/>
      <c r="D85" s="68"/>
      <c r="E85" s="68"/>
      <c r="F85" s="68"/>
      <c r="G85" s="68"/>
      <c r="H85" s="68"/>
      <c r="I85" s="68"/>
      <c r="J85" s="68"/>
      <c r="K85" s="84"/>
      <c r="L85" s="84"/>
      <c r="M85" s="84"/>
      <c r="N85" s="84"/>
      <c r="O85" s="84"/>
      <c r="P85" s="84"/>
      <c r="Q85" s="300"/>
    </row>
    <row r="86" spans="1:17" s="27" customFormat="1" ht="23.25" customHeight="1">
      <c r="A86"/>
      <c r="B86" s="269"/>
      <c r="C86" s="392"/>
      <c r="D86" s="392"/>
      <c r="E86" s="392"/>
      <c r="F86" s="392"/>
      <c r="G86" s="392"/>
      <c r="H86" s="392"/>
      <c r="I86" s="392"/>
      <c r="J86" s="392"/>
      <c r="K86" s="520"/>
      <c r="L86" s="520"/>
      <c r="M86" s="520"/>
      <c r="N86" s="520"/>
      <c r="O86" s="520"/>
      <c r="P86" s="520"/>
      <c r="Q86" s="385"/>
    </row>
    <row r="87" spans="1:17" s="27" customFormat="1" ht="23.25" customHeight="1">
      <c r="A87"/>
      <c r="B87" s="32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s="27" customFormat="1" ht="23.25" customHeight="1">
      <c r="A8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s="27" customFormat="1" ht="23.25" customHeight="1">
      <c r="A89"/>
      <c r="B89" s="257"/>
      <c r="C89" s="325"/>
      <c r="D89" s="325"/>
      <c r="E89" s="325"/>
      <c r="F89" s="325"/>
      <c r="G89" s="325"/>
      <c r="H89" s="325"/>
      <c r="I89" s="325"/>
      <c r="J89" s="325"/>
      <c r="K89" s="145"/>
      <c r="L89" s="145"/>
      <c r="M89" s="145"/>
      <c r="N89" s="145"/>
      <c r="O89" s="145"/>
      <c r="P89" s="145"/>
      <c r="Q89" s="325"/>
    </row>
    <row r="90" spans="1:17" s="27" customFormat="1" ht="23.25" customHeight="1">
      <c r="A90"/>
      <c r="B90" s="390"/>
      <c r="C90" s="391"/>
      <c r="D90" s="391"/>
      <c r="E90" s="391"/>
      <c r="F90" s="391"/>
      <c r="G90" s="391"/>
      <c r="H90" s="391"/>
      <c r="I90" s="391"/>
      <c r="J90" s="391"/>
      <c r="K90" s="521"/>
      <c r="L90" s="521"/>
      <c r="M90" s="521"/>
      <c r="N90" s="521"/>
      <c r="O90" s="521"/>
      <c r="P90" s="521"/>
      <c r="Q90" s="42"/>
    </row>
    <row r="91" spans="1:17" s="27" customFormat="1" ht="23.25" customHeight="1">
      <c r="A91"/>
      <c r="B91" s="376"/>
      <c r="C91" s="68"/>
      <c r="D91" s="68"/>
      <c r="E91" s="68"/>
      <c r="F91" s="68"/>
      <c r="G91" s="68"/>
      <c r="H91" s="68"/>
      <c r="I91" s="68"/>
      <c r="J91" s="68"/>
      <c r="K91" s="134"/>
      <c r="L91" s="134"/>
      <c r="M91" s="134"/>
      <c r="N91" s="134"/>
      <c r="O91" s="134"/>
      <c r="P91" s="134"/>
      <c r="Q91" s="300"/>
    </row>
    <row r="92" spans="1:17" s="27" customFormat="1" ht="23.25" customHeight="1">
      <c r="A92"/>
      <c r="B92" s="376"/>
      <c r="C92" s="68"/>
      <c r="D92" s="68"/>
      <c r="E92" s="68"/>
      <c r="F92" s="68"/>
      <c r="G92" s="68"/>
      <c r="H92" s="68"/>
      <c r="I92" s="68"/>
      <c r="J92" s="68"/>
      <c r="K92" s="134"/>
      <c r="L92" s="134"/>
      <c r="M92" s="134"/>
      <c r="N92" s="134"/>
      <c r="O92" s="134"/>
      <c r="P92" s="134"/>
      <c r="Q92" s="300"/>
    </row>
    <row r="93" spans="1:17" s="27" customFormat="1" ht="23.25" customHeight="1">
      <c r="A93"/>
      <c r="B93" s="269"/>
      <c r="C93" s="392"/>
      <c r="D93" s="392"/>
      <c r="E93" s="392"/>
      <c r="F93" s="392"/>
      <c r="G93" s="392"/>
      <c r="H93" s="392"/>
      <c r="I93" s="392"/>
      <c r="J93" s="392"/>
      <c r="K93" s="520"/>
      <c r="L93" s="520"/>
      <c r="M93" s="520"/>
      <c r="N93" s="520"/>
      <c r="O93" s="520"/>
      <c r="P93" s="520"/>
      <c r="Q93" s="300"/>
    </row>
    <row r="94" spans="1:17" s="27" customFormat="1" ht="23.25" customHeight="1">
      <c r="A94"/>
      <c r="B94" s="32"/>
      <c r="C94" s="36"/>
      <c r="D94" s="36"/>
      <c r="E94" s="36"/>
      <c r="F94" s="36"/>
      <c r="G94" s="36"/>
      <c r="H94" s="36"/>
      <c r="I94" s="36"/>
      <c r="J94" s="36"/>
      <c r="K94" s="145"/>
      <c r="L94" s="145"/>
      <c r="M94" s="145"/>
      <c r="N94" s="145"/>
      <c r="O94" s="145"/>
      <c r="P94" s="145"/>
      <c r="Q94" s="36"/>
    </row>
    <row r="95" spans="1:17" s="27" customFormat="1" ht="23.25" customHeight="1">
      <c r="A95"/>
      <c r="B95" s="36"/>
      <c r="C95" s="36"/>
      <c r="D95" s="36"/>
      <c r="E95" s="36"/>
      <c r="F95" s="36"/>
      <c r="G95" s="36"/>
      <c r="H95" s="36"/>
      <c r="I95" s="36"/>
      <c r="J95" s="36"/>
      <c r="K95" s="145"/>
      <c r="L95" s="145"/>
      <c r="M95" s="145"/>
      <c r="N95" s="145"/>
      <c r="O95" s="145"/>
      <c r="P95" s="145"/>
      <c r="Q95" s="36"/>
    </row>
    <row r="96" spans="1:17" s="27" customFormat="1" ht="23.25" customHeight="1">
      <c r="A96"/>
      <c r="B96" s="36"/>
      <c r="C96" s="36"/>
      <c r="D96" s="36"/>
      <c r="E96" s="36"/>
      <c r="F96" s="36"/>
      <c r="G96" s="36"/>
      <c r="H96" s="36"/>
      <c r="I96" s="36"/>
      <c r="J96" s="36"/>
      <c r="K96" s="145"/>
      <c r="L96" s="145"/>
      <c r="M96" s="145"/>
      <c r="N96" s="145"/>
      <c r="O96" s="145"/>
      <c r="P96" s="145"/>
      <c r="Q96" s="36"/>
    </row>
    <row r="97" spans="1:17" s="27" customFormat="1" ht="23.25" customHeight="1">
      <c r="A97"/>
      <c r="B97" s="36"/>
      <c r="C97" s="36"/>
      <c r="D97" s="36"/>
      <c r="E97" s="36"/>
      <c r="F97" s="36"/>
      <c r="G97" s="36"/>
      <c r="H97" s="36"/>
      <c r="I97" s="36"/>
      <c r="J97" s="36"/>
      <c r="K97" s="145"/>
      <c r="L97" s="145"/>
      <c r="M97" s="145"/>
      <c r="N97" s="145"/>
      <c r="O97" s="145"/>
      <c r="P97" s="145"/>
      <c r="Q97" s="36"/>
    </row>
    <row r="98" spans="1:17" s="27" customFormat="1" ht="23.25" customHeight="1">
      <c r="A98"/>
      <c r="B98" s="36"/>
      <c r="C98" s="36"/>
      <c r="D98" s="36"/>
      <c r="E98" s="36"/>
      <c r="F98" s="36"/>
      <c r="G98" s="36"/>
      <c r="H98" s="36"/>
      <c r="I98" s="36"/>
      <c r="J98" s="36"/>
      <c r="K98" s="145"/>
      <c r="L98" s="145"/>
      <c r="M98" s="145"/>
      <c r="N98" s="145"/>
      <c r="O98" s="145"/>
      <c r="P98" s="145"/>
      <c r="Q98" s="36"/>
    </row>
    <row r="99" spans="1:17" s="27" customFormat="1" ht="23.25" customHeight="1">
      <c r="A99"/>
      <c r="B99" s="36"/>
      <c r="C99" s="36"/>
      <c r="D99" s="36"/>
      <c r="E99" s="36"/>
      <c r="F99" s="36"/>
      <c r="G99" s="36"/>
      <c r="H99" s="36"/>
      <c r="I99" s="36"/>
      <c r="J99" s="36"/>
      <c r="K99" s="145"/>
      <c r="L99" s="145"/>
      <c r="M99" s="145"/>
      <c r="N99" s="145"/>
      <c r="O99" s="145"/>
      <c r="P99" s="145"/>
      <c r="Q99" s="36"/>
    </row>
    <row r="100" spans="1:17" s="27" customFormat="1" ht="23.25" customHeight="1">
      <c r="A100"/>
      <c r="B100" s="36"/>
      <c r="C100" s="36"/>
      <c r="D100" s="36"/>
      <c r="E100" s="36"/>
      <c r="F100" s="36"/>
      <c r="G100" s="36"/>
      <c r="H100" s="36"/>
      <c r="I100" s="36"/>
      <c r="J100" s="36"/>
      <c r="K100" s="145"/>
      <c r="L100" s="145"/>
      <c r="M100" s="145"/>
      <c r="N100" s="145"/>
      <c r="O100" s="145"/>
      <c r="P100" s="145"/>
      <c r="Q100" s="36"/>
    </row>
    <row r="101" spans="1:17" s="27" customFormat="1" ht="23.25" customHeight="1">
      <c r="A101"/>
      <c r="B101" s="36"/>
      <c r="C101" s="36"/>
      <c r="D101" s="36"/>
      <c r="E101" s="36"/>
      <c r="F101" s="36"/>
      <c r="G101" s="36"/>
      <c r="H101" s="36"/>
      <c r="I101" s="36"/>
      <c r="J101" s="36"/>
      <c r="K101" s="145"/>
      <c r="L101" s="145"/>
      <c r="M101" s="145"/>
      <c r="N101" s="145"/>
      <c r="O101" s="145"/>
      <c r="P101" s="145"/>
      <c r="Q101" s="36"/>
    </row>
    <row r="102" spans="1:17" s="27" customFormat="1" ht="23.25" customHeight="1">
      <c r="A102"/>
      <c r="B102" s="36"/>
      <c r="C102" s="36"/>
      <c r="D102" s="36"/>
      <c r="E102" s="36"/>
      <c r="F102" s="36"/>
      <c r="G102" s="36"/>
      <c r="H102" s="36"/>
      <c r="I102" s="36"/>
      <c r="J102" s="36"/>
      <c r="K102" s="145"/>
      <c r="L102" s="145"/>
      <c r="M102" s="145"/>
      <c r="N102" s="145"/>
      <c r="O102" s="145"/>
      <c r="P102" s="145"/>
      <c r="Q102" s="36"/>
    </row>
    <row r="103" spans="1:17" s="27" customFormat="1" ht="23.25" customHeight="1">
      <c r="A103"/>
      <c r="B103" s="36"/>
      <c r="C103" s="36"/>
      <c r="D103" s="36"/>
      <c r="E103" s="36"/>
      <c r="F103" s="36"/>
      <c r="G103" s="36"/>
      <c r="H103" s="36"/>
      <c r="I103" s="36"/>
      <c r="J103" s="36"/>
      <c r="K103" s="145"/>
      <c r="L103" s="145"/>
      <c r="M103" s="145"/>
      <c r="N103" s="145"/>
      <c r="O103" s="145"/>
      <c r="P103" s="145"/>
      <c r="Q103" s="36"/>
    </row>
    <row r="104" spans="1:17" s="27" customFormat="1" ht="23.25" customHeight="1">
      <c r="A104"/>
      <c r="B104" s="36"/>
      <c r="C104" s="36"/>
      <c r="D104" s="36"/>
      <c r="E104" s="36"/>
      <c r="F104" s="36"/>
      <c r="G104" s="36"/>
      <c r="H104" s="36"/>
      <c r="I104" s="36"/>
      <c r="J104" s="36"/>
      <c r="K104" s="145"/>
      <c r="L104" s="145"/>
      <c r="M104" s="145"/>
      <c r="N104" s="145"/>
      <c r="O104" s="145"/>
      <c r="P104" s="145"/>
      <c r="Q104" s="36"/>
    </row>
    <row r="105" spans="1:17" s="27" customFormat="1" ht="23.25" customHeight="1">
      <c r="A105"/>
      <c r="B105" s="36"/>
      <c r="C105" s="36"/>
      <c r="D105" s="36"/>
      <c r="E105" s="36"/>
      <c r="F105" s="36"/>
      <c r="G105" s="36"/>
      <c r="H105" s="36"/>
      <c r="I105" s="36"/>
      <c r="J105" s="36"/>
      <c r="K105" s="145"/>
      <c r="L105" s="145"/>
      <c r="M105" s="145"/>
      <c r="N105" s="145"/>
      <c r="O105" s="145"/>
      <c r="P105" s="145"/>
      <c r="Q105" s="36"/>
    </row>
    <row r="106" spans="1:17" s="27" customFormat="1" ht="23.25" customHeight="1">
      <c r="A106"/>
      <c r="B106" s="36"/>
      <c r="C106" s="36"/>
      <c r="D106" s="36"/>
      <c r="E106" s="36"/>
      <c r="F106" s="36"/>
      <c r="G106" s="36"/>
      <c r="H106" s="36"/>
      <c r="I106" s="36"/>
      <c r="J106" s="36"/>
      <c r="K106" s="145"/>
      <c r="L106" s="145"/>
      <c r="M106" s="145"/>
      <c r="N106" s="145"/>
      <c r="O106" s="145"/>
      <c r="P106" s="145"/>
      <c r="Q106" s="36"/>
    </row>
    <row r="107" spans="1:17" s="27" customFormat="1" ht="23.25" customHeight="1">
      <c r="A107"/>
      <c r="B107" s="36"/>
      <c r="C107" s="36"/>
      <c r="D107" s="36"/>
      <c r="E107" s="36"/>
      <c r="F107" s="36"/>
      <c r="G107" s="36"/>
      <c r="H107" s="36"/>
      <c r="I107" s="36"/>
      <c r="J107" s="36"/>
      <c r="K107" s="145"/>
      <c r="L107" s="145"/>
      <c r="M107" s="145"/>
      <c r="N107" s="145"/>
      <c r="O107" s="145"/>
      <c r="P107" s="145"/>
      <c r="Q107" s="36"/>
    </row>
    <row r="108" spans="1:17" s="27" customFormat="1" ht="23.25" customHeight="1">
      <c r="A108"/>
      <c r="B108" s="36"/>
      <c r="C108" s="36"/>
      <c r="D108" s="36"/>
      <c r="E108" s="36"/>
      <c r="F108" s="36"/>
      <c r="G108" s="36"/>
      <c r="H108" s="36"/>
      <c r="I108" s="36"/>
      <c r="J108" s="36"/>
      <c r="K108" s="145"/>
      <c r="L108" s="145"/>
      <c r="M108" s="145"/>
      <c r="N108" s="145"/>
      <c r="O108" s="145"/>
      <c r="P108" s="145"/>
      <c r="Q108" s="36"/>
    </row>
    <row r="109" spans="1:17" s="27" customFormat="1" ht="23.25" customHeight="1">
      <c r="A109"/>
      <c r="B109" s="36"/>
      <c r="C109" s="36"/>
      <c r="D109" s="36"/>
      <c r="E109" s="36"/>
      <c r="F109" s="36"/>
      <c r="G109" s="36"/>
      <c r="H109" s="36"/>
      <c r="I109" s="36"/>
      <c r="J109" s="36"/>
      <c r="K109" s="145"/>
      <c r="L109" s="145"/>
      <c r="M109" s="145"/>
      <c r="N109" s="145"/>
      <c r="O109" s="145"/>
      <c r="P109" s="145"/>
      <c r="Q109" s="36"/>
    </row>
    <row r="110" spans="1:17" s="27" customFormat="1" ht="23.25" customHeight="1">
      <c r="A110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s="27" customFormat="1" ht="23.25" customHeight="1">
      <c r="A111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s="27" customFormat="1" ht="23.25" customHeight="1">
      <c r="A112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s="27" customFormat="1" ht="23.25" customHeight="1">
      <c r="A11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s="27" customFormat="1" ht="23.25" customHeight="1">
      <c r="A11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s="27" customFormat="1" ht="23.25" customHeight="1">
      <c r="A11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s="27" customFormat="1" ht="23.25" customHeight="1">
      <c r="A11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s="27" customFormat="1" ht="23.25" customHeight="1">
      <c r="A11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s="27" customFormat="1" ht="23.25" customHeight="1">
      <c r="A11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s="27" customFormat="1" ht="23.25" customHeight="1">
      <c r="A11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s="27" customFormat="1" ht="23.25" customHeight="1">
      <c r="A120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s="27" customFormat="1" ht="23.25" customHeight="1">
      <c r="A12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s="27" customFormat="1" ht="23.25" customHeight="1">
      <c r="A122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s="27" customFormat="1" ht="23.25" customHeight="1">
      <c r="A12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s="27" customFormat="1" ht="23.25" customHeigh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s="27" customFormat="1" ht="23.25" customHeight="1">
      <c r="A12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s="27" customFormat="1" ht="23.25" customHeight="1">
      <c r="A12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s="27" customFormat="1" ht="23.25" customHeight="1">
      <c r="A127"/>
    </row>
    <row r="128" spans="1:17" s="27" customFormat="1" ht="23.25" customHeight="1">
      <c r="A128"/>
    </row>
    <row r="129" spans="1:1" s="27" customFormat="1" ht="23.25" customHeight="1">
      <c r="A129"/>
    </row>
    <row r="130" spans="1:1" s="27" customFormat="1" ht="23.25" customHeight="1">
      <c r="A130"/>
    </row>
    <row r="131" spans="1:1" s="27" customFormat="1" ht="23.25" customHeight="1">
      <c r="A131"/>
    </row>
    <row r="132" spans="1:1" s="27" customFormat="1" ht="23.25" customHeight="1">
      <c r="A132"/>
    </row>
    <row r="133" spans="1:1" s="27" customFormat="1" ht="23.25" customHeight="1">
      <c r="A133"/>
    </row>
    <row r="134" spans="1:1" s="27" customFormat="1" ht="23.25" customHeight="1">
      <c r="A134"/>
    </row>
    <row r="135" spans="1:1" s="27" customFormat="1" ht="23.25" customHeight="1">
      <c r="A135"/>
    </row>
    <row r="136" spans="1:1" s="27" customFormat="1" ht="23.25" customHeight="1">
      <c r="A136"/>
    </row>
    <row r="137" spans="1:1" s="27" customFormat="1" ht="23.25" customHeight="1">
      <c r="A137"/>
    </row>
    <row r="138" spans="1:1" s="27" customFormat="1" ht="23.25" customHeight="1">
      <c r="A138"/>
    </row>
    <row r="139" spans="1:1" s="27" customFormat="1" ht="23.25" customHeight="1">
      <c r="A139"/>
    </row>
    <row r="140" spans="1:1" s="27" customFormat="1" ht="23.25" customHeight="1">
      <c r="A140"/>
    </row>
    <row r="141" spans="1:1" s="27" customFormat="1" ht="23.25" customHeight="1">
      <c r="A141"/>
    </row>
    <row r="142" spans="1:1" s="27" customFormat="1" ht="23.25" customHeight="1">
      <c r="A142"/>
    </row>
    <row r="143" spans="1:1" s="27" customFormat="1" ht="23.25" customHeight="1">
      <c r="A143"/>
    </row>
    <row r="144" spans="1:1" s="27" customFormat="1" ht="23.25" customHeight="1">
      <c r="A144"/>
    </row>
    <row r="145" spans="1:1" s="27" customFormat="1" ht="23.25" customHeight="1">
      <c r="A145"/>
    </row>
    <row r="146" spans="1:1" s="27" customFormat="1" ht="23.25" customHeight="1">
      <c r="A146"/>
    </row>
    <row r="147" spans="1:1" s="27" customFormat="1" ht="23.25" customHeight="1">
      <c r="A147"/>
    </row>
    <row r="148" spans="1:1" s="27" customFormat="1" ht="23.25" customHeight="1">
      <c r="A148"/>
    </row>
    <row r="149" spans="1:1" s="27" customFormat="1" ht="23.25" customHeight="1">
      <c r="A149"/>
    </row>
    <row r="150" spans="1:1" s="27" customFormat="1" ht="23.25" customHeight="1">
      <c r="A150"/>
    </row>
    <row r="151" spans="1:1" s="27" customFormat="1" ht="23.25" customHeight="1">
      <c r="A151"/>
    </row>
    <row r="152" spans="1:1" s="27" customFormat="1" ht="23.25" customHeight="1">
      <c r="A152"/>
    </row>
    <row r="153" spans="1:1" s="27" customFormat="1" ht="23.25" customHeight="1">
      <c r="A153"/>
    </row>
    <row r="154" spans="1:1" s="27" customFormat="1" ht="23.25" customHeight="1">
      <c r="A154"/>
    </row>
    <row r="155" spans="1:1" s="27" customFormat="1" ht="23.25" customHeight="1">
      <c r="A155"/>
    </row>
    <row r="156" spans="1:1" s="27" customFormat="1" ht="23.25" customHeight="1">
      <c r="A156"/>
    </row>
    <row r="157" spans="1:1" s="27" customFormat="1" ht="23.25" customHeight="1">
      <c r="A157"/>
    </row>
    <row r="158" spans="1:1" s="27" customFormat="1" ht="23.25" customHeight="1">
      <c r="A158"/>
    </row>
    <row r="159" spans="1:1" s="27" customFormat="1" ht="23.25" customHeight="1">
      <c r="A159"/>
    </row>
    <row r="160" spans="1:1" s="27" customFormat="1" ht="23.25" customHeight="1">
      <c r="A160"/>
    </row>
    <row r="161" spans="1:1" s="27" customFormat="1" ht="23.25" customHeight="1">
      <c r="A161"/>
    </row>
    <row r="162" spans="1:1" s="27" customFormat="1" ht="23.25" customHeight="1">
      <c r="A162"/>
    </row>
    <row r="163" spans="1:1" s="27" customFormat="1" ht="23.25" customHeight="1">
      <c r="A163"/>
    </row>
    <row r="164" spans="1:1" s="27" customFormat="1" ht="23.25" customHeight="1">
      <c r="A164"/>
    </row>
    <row r="165" spans="1:1" s="27" customFormat="1" ht="23.25" customHeight="1">
      <c r="A165"/>
    </row>
    <row r="166" spans="1:1" s="27" customFormat="1" ht="23.25" customHeight="1">
      <c r="A166"/>
    </row>
    <row r="167" spans="1:1" s="27" customFormat="1" ht="23.25" customHeight="1">
      <c r="A167"/>
    </row>
    <row r="168" spans="1:1" s="27" customFormat="1" ht="23.25" customHeight="1">
      <c r="A168"/>
    </row>
    <row r="169" spans="1:1" s="27" customFormat="1" ht="23.25" customHeight="1">
      <c r="A169"/>
    </row>
    <row r="170" spans="1:1" s="27" customFormat="1" ht="23.25" customHeight="1">
      <c r="A170"/>
    </row>
    <row r="171" spans="1:1" s="27" customFormat="1" ht="23.25" customHeight="1">
      <c r="A171"/>
    </row>
    <row r="172" spans="1:1" s="27" customFormat="1" ht="23.25" customHeight="1">
      <c r="A172"/>
    </row>
    <row r="173" spans="1:1" s="27" customFormat="1" ht="23.25" customHeight="1">
      <c r="A173"/>
    </row>
    <row r="174" spans="1:1" s="27" customFormat="1" ht="23.25" customHeight="1">
      <c r="A174"/>
    </row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S236"/>
  <sheetViews>
    <sheetView showGridLines="0" zoomScale="85" zoomScaleNormal="85" workbookViewId="0">
      <selection activeCell="B42" sqref="B42"/>
    </sheetView>
  </sheetViews>
  <sheetFormatPr defaultColWidth="0" defaultRowHeight="15"/>
  <cols>
    <col min="1" max="1" width="2.7109375" customWidth="1"/>
    <col min="2" max="2" width="48.7109375" customWidth="1"/>
    <col min="3" max="16" width="13.7109375" customWidth="1"/>
    <col min="17" max="17" width="14.7109375" customWidth="1"/>
    <col min="18" max="18" width="9.140625" customWidth="1"/>
    <col min="19" max="19" width="8.5703125" customWidth="1"/>
    <col min="20" max="16384" width="9.140625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0"/>
    </row>
    <row r="4" spans="1:1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0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11" spans="1:19" ht="23.25" customHeight="1"/>
    <row r="12" spans="1:19" s="27" customFormat="1" ht="23.25" customHeight="1">
      <c r="A12"/>
      <c r="B12" s="257" t="s">
        <v>331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s="27" customFormat="1" ht="50.1" customHeight="1">
      <c r="A13"/>
      <c r="B13" s="62" t="s">
        <v>211</v>
      </c>
      <c r="C13" s="274" t="s">
        <v>332</v>
      </c>
      <c r="D13" s="274" t="s">
        <v>333</v>
      </c>
      <c r="E13" s="274" t="s">
        <v>334</v>
      </c>
      <c r="F13" s="274" t="s">
        <v>335</v>
      </c>
      <c r="G13" s="274" t="s">
        <v>336</v>
      </c>
      <c r="H13" s="274" t="s">
        <v>337</v>
      </c>
      <c r="I13" s="274" t="s">
        <v>338</v>
      </c>
      <c r="J13" s="274" t="s">
        <v>339</v>
      </c>
      <c r="K13" s="274" t="s">
        <v>340</v>
      </c>
      <c r="L13" s="274" t="s">
        <v>341</v>
      </c>
      <c r="M13" s="274" t="s">
        <v>342</v>
      </c>
      <c r="N13" s="274" t="s">
        <v>343</v>
      </c>
      <c r="O13" s="274" t="s">
        <v>344</v>
      </c>
      <c r="P13" s="274" t="s">
        <v>345</v>
      </c>
      <c r="Q13" s="338" t="s">
        <v>112</v>
      </c>
    </row>
    <row r="14" spans="1:19" s="27" customFormat="1" ht="23.25" customHeight="1">
      <c r="A14"/>
      <c r="B14" s="402" t="s">
        <v>4</v>
      </c>
      <c r="C14" s="404"/>
      <c r="D14" s="404"/>
      <c r="E14" s="404"/>
      <c r="F14" s="404"/>
      <c r="G14" s="404"/>
      <c r="H14" s="404"/>
      <c r="I14" s="404"/>
      <c r="J14" s="404"/>
      <c r="K14" s="398"/>
      <c r="L14" s="398"/>
      <c r="M14" s="398"/>
      <c r="N14" s="398"/>
      <c r="O14" s="398"/>
      <c r="P14" s="398"/>
      <c r="Q14" s="539"/>
    </row>
    <row r="15" spans="1:19" s="27" customFormat="1" ht="23.25" customHeight="1">
      <c r="A15"/>
      <c r="B15" s="400" t="s">
        <v>51</v>
      </c>
      <c r="C15" s="68" t="s">
        <v>116</v>
      </c>
      <c r="D15" s="68" t="s">
        <v>116</v>
      </c>
      <c r="E15" s="68" t="s">
        <v>116</v>
      </c>
      <c r="F15" s="68" t="s">
        <v>116</v>
      </c>
      <c r="G15" s="68" t="s">
        <v>116</v>
      </c>
      <c r="H15" s="68" t="s">
        <v>116</v>
      </c>
      <c r="I15" s="68" t="s">
        <v>116</v>
      </c>
      <c r="J15" s="68" t="s">
        <v>116</v>
      </c>
      <c r="K15" s="68" t="s">
        <v>116</v>
      </c>
      <c r="L15" s="68" t="s">
        <v>116</v>
      </c>
      <c r="M15" s="68" t="s">
        <v>116</v>
      </c>
      <c r="N15" s="68" t="s">
        <v>116</v>
      </c>
      <c r="O15" s="68" t="s">
        <v>116</v>
      </c>
      <c r="P15" s="134">
        <v>12</v>
      </c>
      <c r="Q15" s="339" t="str">
        <f>IF(ISERROR(P15/C15-1),"-",(P15/C15-1))</f>
        <v>-</v>
      </c>
    </row>
    <row r="16" spans="1:19" s="27" customFormat="1" ht="23.25" customHeight="1">
      <c r="A16"/>
      <c r="B16" s="400" t="s">
        <v>15</v>
      </c>
      <c r="C16" s="68">
        <v>22</v>
      </c>
      <c r="D16" s="68">
        <v>24</v>
      </c>
      <c r="E16" s="68">
        <v>29</v>
      </c>
      <c r="F16" s="68">
        <v>42</v>
      </c>
      <c r="G16" s="68">
        <v>51</v>
      </c>
      <c r="H16" s="68">
        <v>53</v>
      </c>
      <c r="I16" s="68">
        <v>52</v>
      </c>
      <c r="J16" s="68">
        <v>50</v>
      </c>
      <c r="K16" s="68">
        <v>52</v>
      </c>
      <c r="L16" s="134">
        <v>52</v>
      </c>
      <c r="M16" s="134">
        <v>51</v>
      </c>
      <c r="N16" s="134">
        <v>52</v>
      </c>
      <c r="O16" s="134">
        <v>53</v>
      </c>
      <c r="P16" s="134">
        <v>47</v>
      </c>
      <c r="Q16" s="540">
        <f>IF(ISERROR(P16/C16-1),"-",(P16/C16-1))</f>
        <v>1.1363636363636362</v>
      </c>
    </row>
    <row r="17" spans="1:17" s="27" customFormat="1" ht="23.25" customHeight="1">
      <c r="A17"/>
      <c r="B17" s="400" t="s">
        <v>191</v>
      </c>
      <c r="C17" s="68" t="s">
        <v>116</v>
      </c>
      <c r="D17" s="68" t="s">
        <v>116</v>
      </c>
      <c r="E17" s="68" t="s">
        <v>116</v>
      </c>
      <c r="F17" s="68" t="s">
        <v>116</v>
      </c>
      <c r="G17" s="68" t="s">
        <v>116</v>
      </c>
      <c r="H17" s="68" t="s">
        <v>116</v>
      </c>
      <c r="I17" s="68" t="s">
        <v>116</v>
      </c>
      <c r="J17" s="68">
        <v>9</v>
      </c>
      <c r="K17" s="68">
        <v>13</v>
      </c>
      <c r="L17" s="134">
        <v>18</v>
      </c>
      <c r="M17" s="134">
        <v>20</v>
      </c>
      <c r="N17" s="134">
        <v>14</v>
      </c>
      <c r="O17" s="134">
        <v>8</v>
      </c>
      <c r="P17" s="134">
        <v>9</v>
      </c>
      <c r="Q17" s="540" t="str">
        <f t="shared" ref="Q17:Q26" si="0">IF(ISERROR(P17/C17-1),"-",(P17/C17-1))</f>
        <v>-</v>
      </c>
    </row>
    <row r="18" spans="1:17" s="27" customFormat="1" ht="23.25" customHeight="1">
      <c r="A18"/>
      <c r="B18" s="400" t="s">
        <v>36</v>
      </c>
      <c r="C18" s="68" t="s">
        <v>116</v>
      </c>
      <c r="D18" s="68" t="s">
        <v>116</v>
      </c>
      <c r="E18" s="68" t="s">
        <v>116</v>
      </c>
      <c r="F18" s="68" t="s">
        <v>116</v>
      </c>
      <c r="G18" s="68" t="s">
        <v>116</v>
      </c>
      <c r="H18" s="68" t="s">
        <v>116</v>
      </c>
      <c r="I18" s="68" t="s">
        <v>116</v>
      </c>
      <c r="J18" s="68" t="s">
        <v>116</v>
      </c>
      <c r="K18" s="68">
        <v>9</v>
      </c>
      <c r="L18" s="134">
        <v>18</v>
      </c>
      <c r="M18" s="134">
        <v>27</v>
      </c>
      <c r="N18" s="134">
        <v>30</v>
      </c>
      <c r="O18" s="134">
        <v>33</v>
      </c>
      <c r="P18" s="134">
        <v>33</v>
      </c>
      <c r="Q18" s="540" t="str">
        <f t="shared" si="0"/>
        <v>-</v>
      </c>
    </row>
    <row r="19" spans="1:17" s="27" customFormat="1" ht="23.25" customHeight="1">
      <c r="A19"/>
      <c r="B19" s="400" t="s">
        <v>46</v>
      </c>
      <c r="C19" s="68" t="s">
        <v>116</v>
      </c>
      <c r="D19" s="68" t="s">
        <v>116</v>
      </c>
      <c r="E19" s="68" t="s">
        <v>116</v>
      </c>
      <c r="F19" s="68" t="s">
        <v>116</v>
      </c>
      <c r="G19" s="68" t="s">
        <v>116</v>
      </c>
      <c r="H19" s="68" t="s">
        <v>116</v>
      </c>
      <c r="I19" s="68" t="s">
        <v>116</v>
      </c>
      <c r="J19" s="68" t="s">
        <v>116</v>
      </c>
      <c r="K19" s="68">
        <v>6</v>
      </c>
      <c r="L19" s="134">
        <v>14</v>
      </c>
      <c r="M19" s="134">
        <v>20</v>
      </c>
      <c r="N19" s="134">
        <v>25</v>
      </c>
      <c r="O19" s="134">
        <v>28</v>
      </c>
      <c r="P19" s="134">
        <v>30</v>
      </c>
      <c r="Q19" s="540" t="str">
        <f t="shared" si="0"/>
        <v>-</v>
      </c>
    </row>
    <row r="20" spans="1:17" s="27" customFormat="1" ht="23.25" customHeight="1">
      <c r="A20"/>
      <c r="B20" s="275" t="s">
        <v>32</v>
      </c>
      <c r="C20" s="68" t="s">
        <v>116</v>
      </c>
      <c r="D20" s="68" t="s">
        <v>116</v>
      </c>
      <c r="E20" s="68" t="s">
        <v>116</v>
      </c>
      <c r="F20" s="68" t="s">
        <v>116</v>
      </c>
      <c r="G20" s="68" t="s">
        <v>116</v>
      </c>
      <c r="H20" s="68" t="s">
        <v>116</v>
      </c>
      <c r="I20" s="68" t="s">
        <v>116</v>
      </c>
      <c r="J20" s="68" t="s">
        <v>116</v>
      </c>
      <c r="K20" s="68">
        <v>10</v>
      </c>
      <c r="L20" s="134">
        <v>20</v>
      </c>
      <c r="M20" s="134">
        <v>29</v>
      </c>
      <c r="N20" s="134">
        <v>38</v>
      </c>
      <c r="O20" s="134">
        <v>33</v>
      </c>
      <c r="P20" s="134">
        <v>39</v>
      </c>
      <c r="Q20" s="540" t="str">
        <f t="shared" si="0"/>
        <v>-</v>
      </c>
    </row>
    <row r="21" spans="1:17" s="27" customFormat="1" ht="23.25" customHeight="1">
      <c r="A21"/>
      <c r="B21" s="400" t="s">
        <v>626</v>
      </c>
      <c r="C21" s="68" t="s">
        <v>116</v>
      </c>
      <c r="D21" s="68" t="s">
        <v>116</v>
      </c>
      <c r="E21" s="68" t="s">
        <v>116</v>
      </c>
      <c r="F21" s="68" t="s">
        <v>116</v>
      </c>
      <c r="G21" s="68">
        <v>9</v>
      </c>
      <c r="H21" s="68">
        <v>19</v>
      </c>
      <c r="I21" s="68">
        <v>28</v>
      </c>
      <c r="J21" s="68">
        <v>32</v>
      </c>
      <c r="K21" s="68">
        <v>29</v>
      </c>
      <c r="L21" s="134">
        <v>38</v>
      </c>
      <c r="M21" s="134">
        <v>36</v>
      </c>
      <c r="N21" s="134">
        <v>38</v>
      </c>
      <c r="O21" s="134">
        <v>39</v>
      </c>
      <c r="P21" s="134">
        <v>30</v>
      </c>
      <c r="Q21" s="540" t="str">
        <f t="shared" si="0"/>
        <v>-</v>
      </c>
    </row>
    <row r="22" spans="1:17" s="27" customFormat="1" ht="23.25" customHeight="1">
      <c r="A22"/>
      <c r="B22" s="400" t="s">
        <v>29</v>
      </c>
      <c r="C22" s="68" t="s">
        <v>116</v>
      </c>
      <c r="D22" s="68" t="s">
        <v>116</v>
      </c>
      <c r="E22" s="68" t="s">
        <v>116</v>
      </c>
      <c r="F22" s="68" t="s">
        <v>116</v>
      </c>
      <c r="G22" s="68" t="s">
        <v>116</v>
      </c>
      <c r="H22" s="68" t="s">
        <v>116</v>
      </c>
      <c r="I22" s="68" t="s">
        <v>116</v>
      </c>
      <c r="J22" s="68">
        <v>10</v>
      </c>
      <c r="K22" s="68">
        <v>20</v>
      </c>
      <c r="L22" s="134">
        <v>29</v>
      </c>
      <c r="M22" s="134">
        <v>35</v>
      </c>
      <c r="N22" s="134">
        <v>40</v>
      </c>
      <c r="O22" s="134">
        <v>36</v>
      </c>
      <c r="P22" s="134">
        <v>42</v>
      </c>
      <c r="Q22" s="540" t="str">
        <f t="shared" si="0"/>
        <v>-</v>
      </c>
    </row>
    <row r="23" spans="1:17" s="27" customFormat="1" ht="23.25" customHeight="1">
      <c r="B23" s="400" t="s">
        <v>20</v>
      </c>
      <c r="C23" s="68" t="s">
        <v>116</v>
      </c>
      <c r="D23" s="68" t="s">
        <v>116</v>
      </c>
      <c r="E23" s="68" t="s">
        <v>116</v>
      </c>
      <c r="F23" s="68" t="s">
        <v>116</v>
      </c>
      <c r="G23" s="68" t="s">
        <v>116</v>
      </c>
      <c r="H23" s="68">
        <v>10</v>
      </c>
      <c r="I23" s="68">
        <v>20</v>
      </c>
      <c r="J23" s="68">
        <v>30</v>
      </c>
      <c r="K23" s="68">
        <v>37</v>
      </c>
      <c r="L23" s="134">
        <v>30</v>
      </c>
      <c r="M23" s="134">
        <v>29</v>
      </c>
      <c r="N23" s="134">
        <v>30</v>
      </c>
      <c r="O23" s="134">
        <v>35</v>
      </c>
      <c r="P23" s="134">
        <v>37</v>
      </c>
      <c r="Q23" s="540" t="str">
        <f t="shared" si="0"/>
        <v>-</v>
      </c>
    </row>
    <row r="24" spans="1:17" s="27" customFormat="1" ht="23.25" customHeight="1">
      <c r="B24" s="400" t="s">
        <v>65</v>
      </c>
      <c r="C24" s="68" t="s">
        <v>116</v>
      </c>
      <c r="D24" s="68" t="s">
        <v>116</v>
      </c>
      <c r="E24" s="68" t="s">
        <v>116</v>
      </c>
      <c r="F24" s="68" t="s">
        <v>116</v>
      </c>
      <c r="G24" s="68" t="s">
        <v>116</v>
      </c>
      <c r="H24" s="68" t="s">
        <v>116</v>
      </c>
      <c r="I24" s="68" t="s">
        <v>116</v>
      </c>
      <c r="J24" s="68" t="s">
        <v>116</v>
      </c>
      <c r="K24" s="68" t="s">
        <v>116</v>
      </c>
      <c r="L24" s="68" t="s">
        <v>116</v>
      </c>
      <c r="M24" s="68" t="s">
        <v>116</v>
      </c>
      <c r="N24" s="134">
        <v>5</v>
      </c>
      <c r="O24" s="134">
        <v>5</v>
      </c>
      <c r="P24" s="134">
        <v>5</v>
      </c>
      <c r="Q24" s="540" t="str">
        <f t="shared" si="0"/>
        <v>-</v>
      </c>
    </row>
    <row r="25" spans="1:17" s="27" customFormat="1" ht="23.25" customHeight="1">
      <c r="B25" s="401" t="s">
        <v>43</v>
      </c>
      <c r="C25" s="68" t="s">
        <v>116</v>
      </c>
      <c r="D25" s="68" t="s">
        <v>116</v>
      </c>
      <c r="E25" s="68" t="s">
        <v>116</v>
      </c>
      <c r="F25" s="68" t="s">
        <v>116</v>
      </c>
      <c r="G25" s="68" t="s">
        <v>116</v>
      </c>
      <c r="H25" s="68" t="s">
        <v>116</v>
      </c>
      <c r="I25" s="68" t="s">
        <v>116</v>
      </c>
      <c r="J25" s="68" t="s">
        <v>116</v>
      </c>
      <c r="K25" s="68" t="s">
        <v>116</v>
      </c>
      <c r="L25" s="68" t="s">
        <v>116</v>
      </c>
      <c r="M25" s="68" t="s">
        <v>116</v>
      </c>
      <c r="N25" s="68" t="s">
        <v>116</v>
      </c>
      <c r="O25" s="68" t="s">
        <v>116</v>
      </c>
      <c r="P25" s="134">
        <v>7</v>
      </c>
      <c r="Q25" s="540" t="str">
        <f t="shared" si="0"/>
        <v>-</v>
      </c>
    </row>
    <row r="26" spans="1:17" s="27" customFormat="1" ht="23.25" customHeight="1">
      <c r="B26" s="402" t="s">
        <v>181</v>
      </c>
      <c r="C26" s="403">
        <f>SUM(C15:C25)</f>
        <v>22</v>
      </c>
      <c r="D26" s="403">
        <f t="shared" ref="D26:P26" si="1">SUM(D15:D25)</f>
        <v>24</v>
      </c>
      <c r="E26" s="403">
        <f t="shared" si="1"/>
        <v>29</v>
      </c>
      <c r="F26" s="403">
        <f t="shared" si="1"/>
        <v>42</v>
      </c>
      <c r="G26" s="403">
        <f t="shared" si="1"/>
        <v>60</v>
      </c>
      <c r="H26" s="403">
        <f t="shared" si="1"/>
        <v>82</v>
      </c>
      <c r="I26" s="403">
        <f t="shared" si="1"/>
        <v>100</v>
      </c>
      <c r="J26" s="403">
        <f t="shared" si="1"/>
        <v>131</v>
      </c>
      <c r="K26" s="403">
        <f t="shared" si="1"/>
        <v>176</v>
      </c>
      <c r="L26" s="403">
        <f t="shared" si="1"/>
        <v>219</v>
      </c>
      <c r="M26" s="403">
        <f t="shared" si="1"/>
        <v>247</v>
      </c>
      <c r="N26" s="403">
        <f t="shared" si="1"/>
        <v>272</v>
      </c>
      <c r="O26" s="403">
        <f t="shared" si="1"/>
        <v>270</v>
      </c>
      <c r="P26" s="403">
        <f t="shared" si="1"/>
        <v>291</v>
      </c>
      <c r="Q26" s="541">
        <f t="shared" si="0"/>
        <v>12.227272727272727</v>
      </c>
    </row>
    <row r="27" spans="1:17" s="27" customFormat="1" ht="23.25" customHeight="1">
      <c r="B27" s="402" t="s">
        <v>3</v>
      </c>
      <c r="C27" s="404"/>
      <c r="D27" s="404"/>
      <c r="E27" s="404"/>
      <c r="F27" s="404"/>
      <c r="G27" s="404"/>
      <c r="H27" s="404"/>
      <c r="I27" s="404"/>
      <c r="J27" s="404"/>
      <c r="K27" s="538"/>
      <c r="L27" s="538"/>
      <c r="M27" s="538"/>
      <c r="N27" s="538"/>
      <c r="O27" s="538"/>
      <c r="P27" s="538"/>
      <c r="Q27" s="542"/>
    </row>
    <row r="28" spans="1:17" s="27" customFormat="1" ht="23.25" customHeight="1">
      <c r="B28" s="400" t="s">
        <v>810</v>
      </c>
      <c r="C28" s="68" t="s">
        <v>116</v>
      </c>
      <c r="D28" s="68" t="s">
        <v>116</v>
      </c>
      <c r="E28" s="68" t="s">
        <v>116</v>
      </c>
      <c r="F28" s="68" t="s">
        <v>116</v>
      </c>
      <c r="G28" s="68" t="s">
        <v>116</v>
      </c>
      <c r="H28" s="68" t="s">
        <v>116</v>
      </c>
      <c r="I28" s="68" t="s">
        <v>116</v>
      </c>
      <c r="J28" s="68" t="s">
        <v>116</v>
      </c>
      <c r="K28" s="68">
        <v>19</v>
      </c>
      <c r="L28" s="134">
        <v>19</v>
      </c>
      <c r="M28" s="134">
        <v>25</v>
      </c>
      <c r="N28" s="134">
        <v>35</v>
      </c>
      <c r="O28" s="134">
        <v>11</v>
      </c>
      <c r="P28" s="134">
        <v>22</v>
      </c>
      <c r="Q28" s="540" t="str">
        <f>IF(ISERROR(P28/C28-1),"-",(P28/C28-1))</f>
        <v>-</v>
      </c>
    </row>
    <row r="29" spans="1:17" s="27" customFormat="1" ht="23.25" customHeight="1">
      <c r="B29" s="400" t="s">
        <v>51</v>
      </c>
      <c r="C29" s="68" t="s">
        <v>116</v>
      </c>
      <c r="D29" s="68" t="s">
        <v>116</v>
      </c>
      <c r="E29" s="68" t="s">
        <v>116</v>
      </c>
      <c r="F29" s="68" t="s">
        <v>116</v>
      </c>
      <c r="G29" s="68" t="s">
        <v>116</v>
      </c>
      <c r="H29" s="68">
        <v>15</v>
      </c>
      <c r="I29" s="68">
        <v>29</v>
      </c>
      <c r="J29" s="68">
        <v>26</v>
      </c>
      <c r="K29" s="68">
        <v>21</v>
      </c>
      <c r="L29" s="134">
        <v>23</v>
      </c>
      <c r="M29" s="134">
        <v>23</v>
      </c>
      <c r="N29" s="134">
        <v>27</v>
      </c>
      <c r="O29" s="134">
        <v>27</v>
      </c>
      <c r="P29" s="134">
        <v>28</v>
      </c>
      <c r="Q29" s="540" t="str">
        <f>IF(ISERROR(P29/C29-1),"-",(P29/C29-1))</f>
        <v>-</v>
      </c>
    </row>
    <row r="30" spans="1:17" s="27" customFormat="1" ht="23.25" customHeight="1">
      <c r="B30" s="400" t="s">
        <v>15</v>
      </c>
      <c r="C30" s="68">
        <v>28</v>
      </c>
      <c r="D30" s="68">
        <v>37</v>
      </c>
      <c r="E30" s="68">
        <v>34</v>
      </c>
      <c r="F30" s="68">
        <v>36</v>
      </c>
      <c r="G30" s="68">
        <v>39</v>
      </c>
      <c r="H30" s="68">
        <v>37</v>
      </c>
      <c r="I30" s="68">
        <v>35</v>
      </c>
      <c r="J30" s="68">
        <v>35</v>
      </c>
      <c r="K30" s="68">
        <v>40</v>
      </c>
      <c r="L30" s="134">
        <v>41</v>
      </c>
      <c r="M30" s="134">
        <v>36</v>
      </c>
      <c r="N30" s="134">
        <v>36</v>
      </c>
      <c r="O30" s="134">
        <v>32</v>
      </c>
      <c r="P30" s="134">
        <v>30</v>
      </c>
      <c r="Q30" s="540">
        <f t="shared" ref="Q30:Q52" si="2">IF(ISERROR(P30/C30-1),"-",(P30/C30-1))</f>
        <v>7.1428571428571397E-2</v>
      </c>
    </row>
    <row r="31" spans="1:17" s="27" customFormat="1" ht="23.25" customHeight="1">
      <c r="B31" s="400" t="s">
        <v>99</v>
      </c>
      <c r="C31" s="68" t="s">
        <v>116</v>
      </c>
      <c r="D31" s="68" t="s">
        <v>116</v>
      </c>
      <c r="E31" s="68" t="s">
        <v>116</v>
      </c>
      <c r="F31" s="68" t="s">
        <v>116</v>
      </c>
      <c r="G31" s="68" t="s">
        <v>116</v>
      </c>
      <c r="H31" s="68" t="s">
        <v>116</v>
      </c>
      <c r="I31" s="68" t="s">
        <v>116</v>
      </c>
      <c r="J31" s="68" t="s">
        <v>116</v>
      </c>
      <c r="K31" s="68" t="s">
        <v>116</v>
      </c>
      <c r="L31" s="68" t="s">
        <v>116</v>
      </c>
      <c r="M31" s="68" t="s">
        <v>116</v>
      </c>
      <c r="N31" s="68" t="s">
        <v>116</v>
      </c>
      <c r="O31" s="68" t="s">
        <v>116</v>
      </c>
      <c r="P31" s="134">
        <v>11</v>
      </c>
      <c r="Q31" s="540" t="str">
        <f t="shared" si="2"/>
        <v>-</v>
      </c>
    </row>
    <row r="32" spans="1:17" s="27" customFormat="1" ht="23.25" customHeight="1">
      <c r="B32" s="400" t="s">
        <v>55</v>
      </c>
      <c r="C32" s="68" t="s">
        <v>116</v>
      </c>
      <c r="D32" s="68" t="s">
        <v>116</v>
      </c>
      <c r="E32" s="68" t="s">
        <v>116</v>
      </c>
      <c r="F32" s="68" t="s">
        <v>116</v>
      </c>
      <c r="G32" s="68" t="s">
        <v>116</v>
      </c>
      <c r="H32" s="68">
        <v>10</v>
      </c>
      <c r="I32" s="68">
        <v>18</v>
      </c>
      <c r="J32" s="68">
        <v>21</v>
      </c>
      <c r="K32" s="68">
        <v>17</v>
      </c>
      <c r="L32" s="134">
        <v>19</v>
      </c>
      <c r="M32" s="134">
        <v>24</v>
      </c>
      <c r="N32" s="134">
        <v>30</v>
      </c>
      <c r="O32" s="134">
        <v>26</v>
      </c>
      <c r="P32" s="134">
        <v>20</v>
      </c>
      <c r="Q32" s="540" t="str">
        <f t="shared" si="2"/>
        <v>-</v>
      </c>
    </row>
    <row r="33" spans="2:17" s="27" customFormat="1" ht="23.25" customHeight="1">
      <c r="B33" s="400" t="s">
        <v>292</v>
      </c>
      <c r="C33" s="68" t="s">
        <v>116</v>
      </c>
      <c r="D33" s="68" t="s">
        <v>116</v>
      </c>
      <c r="E33" s="68" t="s">
        <v>116</v>
      </c>
      <c r="F33" s="68" t="s">
        <v>116</v>
      </c>
      <c r="G33" s="68" t="s">
        <v>116</v>
      </c>
      <c r="H33" s="68">
        <v>13</v>
      </c>
      <c r="I33" s="68">
        <v>27</v>
      </c>
      <c r="J33" s="68">
        <v>28</v>
      </c>
      <c r="K33" s="68">
        <v>35</v>
      </c>
      <c r="L33" s="134">
        <v>28</v>
      </c>
      <c r="M33" s="134">
        <v>28</v>
      </c>
      <c r="N33" s="134">
        <v>27</v>
      </c>
      <c r="O33" s="134">
        <v>23</v>
      </c>
      <c r="P33" s="134">
        <v>19</v>
      </c>
      <c r="Q33" s="540" t="str">
        <f t="shared" si="2"/>
        <v>-</v>
      </c>
    </row>
    <row r="34" spans="2:17" s="27" customFormat="1" ht="23.25" customHeight="1">
      <c r="B34" s="400" t="s">
        <v>36</v>
      </c>
      <c r="C34" s="68" t="s">
        <v>116</v>
      </c>
      <c r="D34" s="68" t="s">
        <v>116</v>
      </c>
      <c r="E34" s="68" t="s">
        <v>116</v>
      </c>
      <c r="F34" s="68">
        <v>20</v>
      </c>
      <c r="G34" s="68">
        <v>34</v>
      </c>
      <c r="H34" s="68">
        <v>39</v>
      </c>
      <c r="I34" s="68">
        <v>41</v>
      </c>
      <c r="J34" s="68">
        <v>37</v>
      </c>
      <c r="K34" s="68">
        <v>42</v>
      </c>
      <c r="L34" s="134">
        <v>36</v>
      </c>
      <c r="M34" s="134">
        <v>30</v>
      </c>
      <c r="N34" s="134">
        <v>35</v>
      </c>
      <c r="O34" s="134">
        <v>29</v>
      </c>
      <c r="P34" s="134">
        <v>26</v>
      </c>
      <c r="Q34" s="540" t="str">
        <f t="shared" si="2"/>
        <v>-</v>
      </c>
    </row>
    <row r="35" spans="2:17" s="27" customFormat="1" ht="23.25" customHeight="1">
      <c r="B35" s="400" t="s">
        <v>93</v>
      </c>
      <c r="C35" s="68" t="s">
        <v>116</v>
      </c>
      <c r="D35" s="68" t="s">
        <v>116</v>
      </c>
      <c r="E35" s="68" t="s">
        <v>116</v>
      </c>
      <c r="F35" s="68" t="s">
        <v>116</v>
      </c>
      <c r="G35" s="68" t="s">
        <v>116</v>
      </c>
      <c r="H35" s="68" t="s">
        <v>116</v>
      </c>
      <c r="I35" s="68" t="s">
        <v>116</v>
      </c>
      <c r="J35" s="68" t="s">
        <v>116</v>
      </c>
      <c r="K35" s="68" t="s">
        <v>116</v>
      </c>
      <c r="L35" s="68" t="s">
        <v>116</v>
      </c>
      <c r="M35" s="68">
        <v>11</v>
      </c>
      <c r="N35" s="68">
        <v>22</v>
      </c>
      <c r="O35" s="68">
        <v>28</v>
      </c>
      <c r="P35" s="68">
        <v>18</v>
      </c>
      <c r="Q35" s="540" t="str">
        <f t="shared" si="2"/>
        <v>-</v>
      </c>
    </row>
    <row r="36" spans="2:17" s="27" customFormat="1" ht="23.25" customHeight="1">
      <c r="B36" s="400" t="s">
        <v>46</v>
      </c>
      <c r="C36" s="68" t="s">
        <v>116</v>
      </c>
      <c r="D36" s="68" t="s">
        <v>116</v>
      </c>
      <c r="E36" s="68" t="s">
        <v>116</v>
      </c>
      <c r="F36" s="68" t="s">
        <v>116</v>
      </c>
      <c r="G36" s="68">
        <v>20</v>
      </c>
      <c r="H36" s="68">
        <v>31</v>
      </c>
      <c r="I36" s="68">
        <v>37</v>
      </c>
      <c r="J36" s="68">
        <v>35</v>
      </c>
      <c r="K36" s="68">
        <v>46</v>
      </c>
      <c r="L36" s="134">
        <v>36</v>
      </c>
      <c r="M36" s="134">
        <v>35</v>
      </c>
      <c r="N36" s="134">
        <v>40</v>
      </c>
      <c r="O36" s="134">
        <v>31</v>
      </c>
      <c r="P36" s="134">
        <v>34</v>
      </c>
      <c r="Q36" s="540" t="str">
        <f t="shared" si="2"/>
        <v>-</v>
      </c>
    </row>
    <row r="37" spans="2:17" s="27" customFormat="1" ht="23.25" customHeight="1">
      <c r="B37" s="400" t="s">
        <v>32</v>
      </c>
      <c r="C37" s="68" t="s">
        <v>116</v>
      </c>
      <c r="D37" s="68" t="s">
        <v>116</v>
      </c>
      <c r="E37" s="68">
        <v>14</v>
      </c>
      <c r="F37" s="68">
        <v>32</v>
      </c>
      <c r="G37" s="68">
        <v>36</v>
      </c>
      <c r="H37" s="68">
        <v>41</v>
      </c>
      <c r="I37" s="68">
        <v>41</v>
      </c>
      <c r="J37" s="68">
        <v>37</v>
      </c>
      <c r="K37" s="68">
        <v>37</v>
      </c>
      <c r="L37" s="134">
        <v>41</v>
      </c>
      <c r="M37" s="134">
        <v>44</v>
      </c>
      <c r="N37" s="134">
        <v>45</v>
      </c>
      <c r="O37" s="134">
        <v>39</v>
      </c>
      <c r="P37" s="134">
        <v>40</v>
      </c>
      <c r="Q37" s="540" t="str">
        <f t="shared" si="2"/>
        <v>-</v>
      </c>
    </row>
    <row r="38" spans="2:17" s="27" customFormat="1" ht="23.25" customHeight="1">
      <c r="B38" s="400" t="s">
        <v>102</v>
      </c>
      <c r="C38" s="68" t="s">
        <v>116</v>
      </c>
      <c r="D38" s="68" t="s">
        <v>116</v>
      </c>
      <c r="E38" s="68" t="s">
        <v>116</v>
      </c>
      <c r="F38" s="68" t="s">
        <v>116</v>
      </c>
      <c r="G38" s="68" t="s">
        <v>116</v>
      </c>
      <c r="H38" s="68" t="s">
        <v>116</v>
      </c>
      <c r="I38" s="68" t="s">
        <v>116</v>
      </c>
      <c r="J38" s="68" t="s">
        <v>116</v>
      </c>
      <c r="K38" s="68" t="s">
        <v>116</v>
      </c>
      <c r="L38" s="68" t="s">
        <v>116</v>
      </c>
      <c r="M38" s="68" t="s">
        <v>116</v>
      </c>
      <c r="N38" s="68" t="s">
        <v>116</v>
      </c>
      <c r="O38" s="68" t="s">
        <v>116</v>
      </c>
      <c r="P38" s="134">
        <v>18</v>
      </c>
      <c r="Q38" s="540" t="str">
        <f t="shared" si="2"/>
        <v>-</v>
      </c>
    </row>
    <row r="39" spans="2:17" s="27" customFormat="1" ht="23.25" customHeight="1">
      <c r="B39" s="400" t="s">
        <v>68</v>
      </c>
      <c r="C39" s="68" t="s">
        <v>116</v>
      </c>
      <c r="D39" s="68" t="s">
        <v>116</v>
      </c>
      <c r="E39" s="68" t="s">
        <v>116</v>
      </c>
      <c r="F39" s="68" t="s">
        <v>116</v>
      </c>
      <c r="G39" s="68" t="s">
        <v>116</v>
      </c>
      <c r="H39" s="68" t="s">
        <v>116</v>
      </c>
      <c r="I39" s="68">
        <v>14</v>
      </c>
      <c r="J39" s="68">
        <v>21</v>
      </c>
      <c r="K39" s="68">
        <v>20</v>
      </c>
      <c r="L39" s="134">
        <v>30</v>
      </c>
      <c r="M39" s="134">
        <v>30</v>
      </c>
      <c r="N39" s="134">
        <v>38</v>
      </c>
      <c r="O39" s="134">
        <v>33</v>
      </c>
      <c r="P39" s="134">
        <v>31</v>
      </c>
      <c r="Q39" s="540" t="str">
        <f t="shared" si="2"/>
        <v>-</v>
      </c>
    </row>
    <row r="40" spans="2:17" s="27" customFormat="1" ht="23.25" customHeight="1">
      <c r="B40" s="275" t="s">
        <v>83</v>
      </c>
      <c r="C40" s="68" t="s">
        <v>116</v>
      </c>
      <c r="D40" s="68" t="s">
        <v>116</v>
      </c>
      <c r="E40" s="68" t="s">
        <v>116</v>
      </c>
      <c r="F40" s="68" t="s">
        <v>116</v>
      </c>
      <c r="G40" s="68" t="s">
        <v>116</v>
      </c>
      <c r="H40" s="68" t="s">
        <v>116</v>
      </c>
      <c r="I40" s="68" t="s">
        <v>116</v>
      </c>
      <c r="J40" s="68" t="s">
        <v>116</v>
      </c>
      <c r="K40" s="68">
        <v>11</v>
      </c>
      <c r="L40" s="134">
        <v>8</v>
      </c>
      <c r="M40" s="134">
        <v>11</v>
      </c>
      <c r="N40" s="134">
        <v>18</v>
      </c>
      <c r="O40" s="134">
        <v>13</v>
      </c>
      <c r="P40" s="134">
        <v>12</v>
      </c>
      <c r="Q40" s="540" t="str">
        <f t="shared" si="2"/>
        <v>-</v>
      </c>
    </row>
    <row r="41" spans="2:17" s="27" customFormat="1" ht="23.25" customHeight="1">
      <c r="B41" s="400" t="s">
        <v>626</v>
      </c>
      <c r="C41" s="68">
        <v>18</v>
      </c>
      <c r="D41" s="68">
        <v>30</v>
      </c>
      <c r="E41" s="68">
        <v>36</v>
      </c>
      <c r="F41" s="68">
        <v>39</v>
      </c>
      <c r="G41" s="68">
        <v>37</v>
      </c>
      <c r="H41" s="68">
        <v>32</v>
      </c>
      <c r="I41" s="68">
        <v>33</v>
      </c>
      <c r="J41" s="68">
        <v>31</v>
      </c>
      <c r="K41" s="68">
        <v>24</v>
      </c>
      <c r="L41" s="134">
        <v>22</v>
      </c>
      <c r="M41" s="134">
        <v>22</v>
      </c>
      <c r="N41" s="134">
        <v>22</v>
      </c>
      <c r="O41" s="134">
        <v>19</v>
      </c>
      <c r="P41" s="134">
        <v>21</v>
      </c>
      <c r="Q41" s="540">
        <f t="shared" si="2"/>
        <v>0.16666666666666674</v>
      </c>
    </row>
    <row r="42" spans="2:17" s="27" customFormat="1" ht="23.25" customHeight="1">
      <c r="B42" s="400" t="s">
        <v>89</v>
      </c>
      <c r="C42" s="68" t="s">
        <v>116</v>
      </c>
      <c r="D42" s="68" t="s">
        <v>116</v>
      </c>
      <c r="E42" s="68" t="s">
        <v>116</v>
      </c>
      <c r="F42" s="68" t="s">
        <v>116</v>
      </c>
      <c r="G42" s="68" t="s">
        <v>116</v>
      </c>
      <c r="H42" s="68" t="s">
        <v>116</v>
      </c>
      <c r="I42" s="68" t="s">
        <v>116</v>
      </c>
      <c r="J42" s="68" t="s">
        <v>116</v>
      </c>
      <c r="K42" s="68" t="s">
        <v>116</v>
      </c>
      <c r="L42" s="68" t="s">
        <v>116</v>
      </c>
      <c r="M42" s="68">
        <v>15</v>
      </c>
      <c r="N42" s="68">
        <v>28</v>
      </c>
      <c r="O42" s="68">
        <v>31</v>
      </c>
      <c r="P42" s="68">
        <v>29</v>
      </c>
      <c r="Q42" s="540" t="str">
        <f t="shared" si="2"/>
        <v>-</v>
      </c>
    </row>
    <row r="43" spans="2:17" s="27" customFormat="1" ht="23.25" customHeight="1">
      <c r="B43" s="400" t="s">
        <v>29</v>
      </c>
      <c r="C43" s="68" t="s">
        <v>116</v>
      </c>
      <c r="D43" s="68">
        <v>15</v>
      </c>
      <c r="E43" s="68">
        <v>28</v>
      </c>
      <c r="F43" s="68">
        <v>30</v>
      </c>
      <c r="G43" s="68">
        <v>31</v>
      </c>
      <c r="H43" s="68">
        <v>30</v>
      </c>
      <c r="I43" s="68">
        <v>35</v>
      </c>
      <c r="J43" s="68">
        <v>35</v>
      </c>
      <c r="K43" s="68">
        <v>23</v>
      </c>
      <c r="L43" s="134">
        <v>30</v>
      </c>
      <c r="M43" s="134">
        <v>22</v>
      </c>
      <c r="N43" s="134">
        <v>30</v>
      </c>
      <c r="O43" s="134">
        <v>42</v>
      </c>
      <c r="P43" s="134">
        <v>32</v>
      </c>
      <c r="Q43" s="540" t="str">
        <f t="shared" si="2"/>
        <v>-</v>
      </c>
    </row>
    <row r="44" spans="2:17" s="27" customFormat="1" ht="23.25" customHeight="1">
      <c r="B44" s="400" t="s">
        <v>20</v>
      </c>
      <c r="C44" s="68">
        <v>36</v>
      </c>
      <c r="D44" s="68">
        <v>32</v>
      </c>
      <c r="E44" s="68">
        <v>33</v>
      </c>
      <c r="F44" s="68">
        <v>37</v>
      </c>
      <c r="G44" s="68">
        <v>38</v>
      </c>
      <c r="H44" s="68">
        <v>38</v>
      </c>
      <c r="I44" s="68">
        <v>34</v>
      </c>
      <c r="J44" s="68">
        <v>33</v>
      </c>
      <c r="K44" s="68">
        <v>27</v>
      </c>
      <c r="L44" s="134">
        <v>29</v>
      </c>
      <c r="M44" s="134">
        <v>26</v>
      </c>
      <c r="N44" s="134">
        <v>35</v>
      </c>
      <c r="O44" s="134">
        <v>36</v>
      </c>
      <c r="P44" s="134">
        <v>26</v>
      </c>
      <c r="Q44" s="540">
        <f t="shared" si="2"/>
        <v>-0.27777777777777779</v>
      </c>
    </row>
    <row r="45" spans="2:17" s="27" customFormat="1" ht="23.25" customHeight="1">
      <c r="B45" s="400" t="s">
        <v>40</v>
      </c>
      <c r="C45" s="68" t="s">
        <v>116</v>
      </c>
      <c r="D45" s="68" t="s">
        <v>116</v>
      </c>
      <c r="E45" s="68" t="s">
        <v>116</v>
      </c>
      <c r="F45" s="68">
        <v>20</v>
      </c>
      <c r="G45" s="68">
        <v>34</v>
      </c>
      <c r="H45" s="68">
        <v>38</v>
      </c>
      <c r="I45" s="68">
        <v>38</v>
      </c>
      <c r="J45" s="68">
        <v>35</v>
      </c>
      <c r="K45" s="68">
        <v>41</v>
      </c>
      <c r="L45" s="134">
        <v>44</v>
      </c>
      <c r="M45" s="134">
        <v>32</v>
      </c>
      <c r="N45" s="134">
        <v>40</v>
      </c>
      <c r="O45" s="134">
        <v>47</v>
      </c>
      <c r="P45" s="134">
        <v>32</v>
      </c>
      <c r="Q45" s="540" t="str">
        <f t="shared" si="2"/>
        <v>-</v>
      </c>
    </row>
    <row r="46" spans="2:17" s="27" customFormat="1" ht="23.25" customHeight="1">
      <c r="B46" s="400" t="s">
        <v>61</v>
      </c>
      <c r="C46" s="68" t="s">
        <v>116</v>
      </c>
      <c r="D46" s="68" t="s">
        <v>116</v>
      </c>
      <c r="E46" s="68" t="s">
        <v>116</v>
      </c>
      <c r="F46" s="68" t="s">
        <v>116</v>
      </c>
      <c r="G46" s="68" t="s">
        <v>116</v>
      </c>
      <c r="H46" s="68">
        <v>20</v>
      </c>
      <c r="I46" s="68">
        <v>25</v>
      </c>
      <c r="J46" s="68">
        <v>22</v>
      </c>
      <c r="K46" s="68">
        <v>11</v>
      </c>
      <c r="L46" s="134">
        <v>12</v>
      </c>
      <c r="M46" s="134">
        <v>16</v>
      </c>
      <c r="N46" s="134">
        <v>22</v>
      </c>
      <c r="O46" s="134">
        <v>17</v>
      </c>
      <c r="P46" s="134">
        <v>9</v>
      </c>
      <c r="Q46" s="540" t="str">
        <f t="shared" si="2"/>
        <v>-</v>
      </c>
    </row>
    <row r="47" spans="2:17" s="27" customFormat="1" ht="23.25" customHeight="1">
      <c r="B47" s="400" t="s">
        <v>86</v>
      </c>
      <c r="C47" s="68" t="s">
        <v>116</v>
      </c>
      <c r="D47" s="68" t="s">
        <v>116</v>
      </c>
      <c r="E47" s="68" t="s">
        <v>116</v>
      </c>
      <c r="F47" s="68" t="s">
        <v>116</v>
      </c>
      <c r="G47" s="68" t="s">
        <v>116</v>
      </c>
      <c r="H47" s="68" t="s">
        <v>116</v>
      </c>
      <c r="I47" s="68" t="s">
        <v>116</v>
      </c>
      <c r="J47" s="68" t="s">
        <v>116</v>
      </c>
      <c r="K47" s="68" t="s">
        <v>116</v>
      </c>
      <c r="L47" s="68" t="s">
        <v>116</v>
      </c>
      <c r="M47" s="68">
        <v>13</v>
      </c>
      <c r="N47" s="68">
        <v>23</v>
      </c>
      <c r="O47" s="68">
        <v>32</v>
      </c>
      <c r="P47" s="68">
        <v>32</v>
      </c>
      <c r="Q47" s="540" t="str">
        <f t="shared" si="2"/>
        <v>-</v>
      </c>
    </row>
    <row r="48" spans="2:17" s="27" customFormat="1" ht="23.25" customHeight="1">
      <c r="B48" s="400" t="s">
        <v>65</v>
      </c>
      <c r="C48" s="68" t="s">
        <v>116</v>
      </c>
      <c r="D48" s="68" t="s">
        <v>116</v>
      </c>
      <c r="E48" s="68" t="s">
        <v>116</v>
      </c>
      <c r="F48" s="68" t="s">
        <v>116</v>
      </c>
      <c r="G48" s="68" t="s">
        <v>116</v>
      </c>
      <c r="H48" s="68">
        <v>15</v>
      </c>
      <c r="I48" s="68">
        <v>33</v>
      </c>
      <c r="J48" s="68">
        <v>33</v>
      </c>
      <c r="K48" s="68">
        <v>34</v>
      </c>
      <c r="L48" s="134">
        <v>29</v>
      </c>
      <c r="M48" s="134">
        <v>17</v>
      </c>
      <c r="N48" s="134">
        <v>20</v>
      </c>
      <c r="O48" s="134">
        <v>17</v>
      </c>
      <c r="P48" s="134">
        <v>16</v>
      </c>
      <c r="Q48" s="540" t="str">
        <f t="shared" si="2"/>
        <v>-</v>
      </c>
    </row>
    <row r="49" spans="1:17" s="27" customFormat="1" ht="23.25" customHeight="1">
      <c r="B49" s="400" t="s">
        <v>75</v>
      </c>
      <c r="C49" s="68" t="s">
        <v>116</v>
      </c>
      <c r="D49" s="68" t="s">
        <v>116</v>
      </c>
      <c r="E49" s="68" t="s">
        <v>116</v>
      </c>
      <c r="F49" s="68" t="s">
        <v>116</v>
      </c>
      <c r="G49" s="68" t="s">
        <v>116</v>
      </c>
      <c r="H49" s="68" t="s">
        <v>116</v>
      </c>
      <c r="I49" s="68" t="s">
        <v>116</v>
      </c>
      <c r="J49" s="68">
        <v>11</v>
      </c>
      <c r="K49" s="68">
        <v>25</v>
      </c>
      <c r="L49" s="134">
        <v>27</v>
      </c>
      <c r="M49" s="134">
        <v>20</v>
      </c>
      <c r="N49" s="134">
        <v>20</v>
      </c>
      <c r="O49" s="134">
        <v>25</v>
      </c>
      <c r="P49" s="134">
        <v>24</v>
      </c>
      <c r="Q49" s="540" t="str">
        <f t="shared" si="2"/>
        <v>-</v>
      </c>
    </row>
    <row r="50" spans="1:17" s="27" customFormat="1" ht="23.25" customHeight="1">
      <c r="B50" s="400" t="s">
        <v>43</v>
      </c>
      <c r="C50" s="68" t="s">
        <v>116</v>
      </c>
      <c r="D50" s="68" t="s">
        <v>116</v>
      </c>
      <c r="E50" s="68" t="s">
        <v>116</v>
      </c>
      <c r="F50" s="68">
        <v>12</v>
      </c>
      <c r="G50" s="68">
        <v>27</v>
      </c>
      <c r="H50" s="68">
        <v>32</v>
      </c>
      <c r="I50" s="68">
        <v>36</v>
      </c>
      <c r="J50" s="68">
        <v>34</v>
      </c>
      <c r="K50" s="68">
        <v>33</v>
      </c>
      <c r="L50" s="134">
        <v>28</v>
      </c>
      <c r="M50" s="134">
        <v>31</v>
      </c>
      <c r="N50" s="134">
        <v>38</v>
      </c>
      <c r="O50" s="134">
        <v>31</v>
      </c>
      <c r="P50" s="134">
        <v>31</v>
      </c>
      <c r="Q50" s="540" t="str">
        <f t="shared" si="2"/>
        <v>-</v>
      </c>
    </row>
    <row r="51" spans="1:17" s="27" customFormat="1" ht="23.25" customHeight="1">
      <c r="B51" s="402" t="s">
        <v>182</v>
      </c>
      <c r="C51" s="403">
        <f>SUM(C28:C50)</f>
        <v>82</v>
      </c>
      <c r="D51" s="403">
        <f t="shared" ref="D51:P51" si="3">SUM(D28:D50)</f>
        <v>114</v>
      </c>
      <c r="E51" s="403">
        <f t="shared" si="3"/>
        <v>145</v>
      </c>
      <c r="F51" s="403">
        <f t="shared" si="3"/>
        <v>226</v>
      </c>
      <c r="G51" s="403">
        <f t="shared" si="3"/>
        <v>296</v>
      </c>
      <c r="H51" s="403">
        <f t="shared" si="3"/>
        <v>391</v>
      </c>
      <c r="I51" s="403">
        <f t="shared" si="3"/>
        <v>476</v>
      </c>
      <c r="J51" s="403">
        <f t="shared" si="3"/>
        <v>474</v>
      </c>
      <c r="K51" s="403">
        <f t="shared" si="3"/>
        <v>506</v>
      </c>
      <c r="L51" s="403">
        <f t="shared" si="3"/>
        <v>502</v>
      </c>
      <c r="M51" s="403">
        <f t="shared" si="3"/>
        <v>511</v>
      </c>
      <c r="N51" s="403">
        <f t="shared" si="3"/>
        <v>631</v>
      </c>
      <c r="O51" s="403">
        <f t="shared" si="3"/>
        <v>589</v>
      </c>
      <c r="P51" s="403">
        <f t="shared" si="3"/>
        <v>561</v>
      </c>
      <c r="Q51" s="541">
        <f t="shared" si="2"/>
        <v>5.8414634146341466</v>
      </c>
    </row>
    <row r="52" spans="1:17" s="27" customFormat="1" ht="23.25" customHeight="1">
      <c r="B52" s="281" t="s">
        <v>183</v>
      </c>
      <c r="C52" s="70">
        <f>C26+C51</f>
        <v>104</v>
      </c>
      <c r="D52" s="70">
        <f t="shared" ref="D52:P52" si="4">D26+D51</f>
        <v>138</v>
      </c>
      <c r="E52" s="70">
        <f t="shared" si="4"/>
        <v>174</v>
      </c>
      <c r="F52" s="70">
        <f t="shared" si="4"/>
        <v>268</v>
      </c>
      <c r="G52" s="70">
        <f t="shared" si="4"/>
        <v>356</v>
      </c>
      <c r="H52" s="70">
        <f t="shared" si="4"/>
        <v>473</v>
      </c>
      <c r="I52" s="70">
        <f t="shared" si="4"/>
        <v>576</v>
      </c>
      <c r="J52" s="70">
        <f t="shared" si="4"/>
        <v>605</v>
      </c>
      <c r="K52" s="70">
        <f t="shared" si="4"/>
        <v>682</v>
      </c>
      <c r="L52" s="70">
        <f t="shared" si="4"/>
        <v>721</v>
      </c>
      <c r="M52" s="70">
        <f t="shared" si="4"/>
        <v>758</v>
      </c>
      <c r="N52" s="70">
        <f t="shared" si="4"/>
        <v>903</v>
      </c>
      <c r="O52" s="70">
        <f t="shared" si="4"/>
        <v>859</v>
      </c>
      <c r="P52" s="70">
        <f t="shared" si="4"/>
        <v>852</v>
      </c>
      <c r="Q52" s="543">
        <f t="shared" si="2"/>
        <v>7.1923076923076916</v>
      </c>
    </row>
    <row r="53" spans="1:17" s="27" customFormat="1" ht="23.25" customHeight="1">
      <c r="B53" s="32" t="s">
        <v>7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s="27" customFormat="1" ht="23.25" customHeight="1">
      <c r="B54" s="376" t="s">
        <v>272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s="27" customFormat="1" ht="23.25" customHeight="1">
      <c r="B55" s="285" t="s">
        <v>194</v>
      </c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</row>
    <row r="56" spans="1:17" s="27" customFormat="1" ht="23.25" customHeight="1"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</row>
    <row r="57" spans="1:17" s="27" customFormat="1" ht="23.25" customHeight="1"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</row>
    <row r="58" spans="1:17" s="27" customFormat="1" ht="23.25" customHeight="1">
      <c r="B58" s="376"/>
      <c r="C58" s="68"/>
      <c r="D58" s="68"/>
      <c r="E58" s="68"/>
      <c r="F58" s="68"/>
      <c r="G58" s="68"/>
      <c r="H58" s="68"/>
      <c r="I58" s="68"/>
      <c r="J58" s="68"/>
      <c r="K58" s="134"/>
      <c r="L58" s="84"/>
      <c r="M58" s="84"/>
      <c r="N58" s="84"/>
      <c r="O58" s="84"/>
      <c r="P58" s="84"/>
      <c r="Q58" s="300"/>
    </row>
    <row r="59" spans="1:17" s="27" customFormat="1" ht="23.25" customHeight="1">
      <c r="B59" s="376"/>
      <c r="C59" s="68"/>
      <c r="D59" s="68"/>
      <c r="E59" s="68"/>
      <c r="F59" s="68"/>
      <c r="G59" s="68"/>
      <c r="H59" s="68"/>
      <c r="I59" s="68"/>
      <c r="J59" s="68"/>
      <c r="K59" s="134"/>
      <c r="L59" s="84"/>
      <c r="M59" s="84"/>
      <c r="N59" s="84"/>
      <c r="O59" s="84"/>
      <c r="P59" s="84"/>
      <c r="Q59" s="300"/>
    </row>
    <row r="60" spans="1:17" s="27" customFormat="1" ht="23.25" customHeight="1">
      <c r="B60" s="376"/>
      <c r="C60" s="68"/>
      <c r="D60" s="68"/>
      <c r="E60" s="68"/>
      <c r="F60" s="68"/>
      <c r="G60" s="68"/>
      <c r="H60" s="68"/>
      <c r="I60" s="68"/>
      <c r="J60" s="68"/>
      <c r="K60" s="134"/>
      <c r="L60" s="134"/>
      <c r="M60" s="134"/>
      <c r="N60" s="134"/>
      <c r="O60" s="134"/>
      <c r="P60" s="134"/>
      <c r="Q60" s="300"/>
    </row>
    <row r="61" spans="1:17" s="27" customFormat="1" ht="23.25" customHeight="1">
      <c r="A61"/>
      <c r="B61" s="269"/>
      <c r="C61" s="392"/>
      <c r="D61" s="392"/>
      <c r="E61" s="392"/>
      <c r="F61" s="392"/>
      <c r="G61" s="392"/>
      <c r="H61" s="392"/>
      <c r="I61" s="392"/>
      <c r="J61" s="392"/>
      <c r="K61" s="520"/>
      <c r="L61" s="520"/>
      <c r="M61" s="520"/>
      <c r="N61" s="520"/>
      <c r="O61" s="520"/>
      <c r="P61" s="520"/>
      <c r="Q61" s="385"/>
    </row>
    <row r="62" spans="1:17" s="27" customFormat="1" ht="23.25" customHeight="1">
      <c r="A62"/>
      <c r="B62" s="3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s="27" customFormat="1" ht="23.25" customHeight="1">
      <c r="A63"/>
      <c r="B63" s="537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s="27" customFormat="1" ht="23.25" customHeight="1">
      <c r="A64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s="27" customFormat="1" ht="23.25" customHeight="1">
      <c r="A65"/>
      <c r="B65" s="257"/>
      <c r="C65" s="387"/>
      <c r="D65" s="388"/>
      <c r="E65" s="295"/>
      <c r="F65" s="295"/>
      <c r="G65" s="544"/>
      <c r="H65" s="389"/>
      <c r="I65" s="389"/>
      <c r="J65" s="42"/>
      <c r="K65" s="335"/>
      <c r="L65" s="335"/>
      <c r="M65" s="335"/>
      <c r="N65" s="335"/>
      <c r="O65" s="335"/>
      <c r="P65" s="335"/>
      <c r="Q65" s="42"/>
    </row>
    <row r="66" spans="1:17" s="27" customFormat="1" ht="23.25" customHeight="1">
      <c r="A66"/>
      <c r="B66" s="390"/>
      <c r="C66" s="391"/>
      <c r="D66" s="391"/>
      <c r="E66" s="391"/>
      <c r="F66" s="391"/>
      <c r="G66" s="391"/>
      <c r="H66" s="391"/>
      <c r="I66" s="391"/>
      <c r="J66" s="391"/>
      <c r="K66" s="521"/>
      <c r="L66" s="521"/>
      <c r="M66" s="521"/>
      <c r="N66" s="521"/>
      <c r="O66" s="521"/>
      <c r="P66" s="521"/>
      <c r="Q66" s="42"/>
    </row>
    <row r="67" spans="1:17" s="27" customFormat="1" ht="23.25" customHeight="1">
      <c r="A67"/>
      <c r="B67" s="376"/>
      <c r="C67" s="68"/>
      <c r="D67" s="68"/>
      <c r="E67" s="68"/>
      <c r="F67" s="68"/>
      <c r="G67" s="68"/>
      <c r="H67" s="68"/>
      <c r="I67" s="68"/>
      <c r="J67" s="68"/>
      <c r="K67" s="134"/>
      <c r="L67" s="84"/>
      <c r="M67" s="84"/>
      <c r="N67" s="84"/>
      <c r="O67" s="84"/>
      <c r="P67" s="84"/>
      <c r="Q67" s="300"/>
    </row>
    <row r="68" spans="1:17" s="27" customFormat="1" ht="23.25" customHeight="1">
      <c r="A68"/>
      <c r="B68" s="376"/>
      <c r="C68" s="68"/>
      <c r="D68" s="68"/>
      <c r="E68" s="68"/>
      <c r="F68" s="68"/>
      <c r="G68" s="68"/>
      <c r="H68" s="68"/>
      <c r="I68" s="68"/>
      <c r="J68" s="68"/>
      <c r="K68" s="134"/>
      <c r="L68" s="84"/>
      <c r="M68" s="84"/>
      <c r="N68" s="84"/>
      <c r="O68" s="84"/>
      <c r="P68" s="84"/>
      <c r="Q68" s="300"/>
    </row>
    <row r="69" spans="1:17" s="27" customFormat="1" ht="23.25" customHeight="1">
      <c r="A69"/>
      <c r="B69" s="376"/>
      <c r="C69" s="68"/>
      <c r="D69" s="68"/>
      <c r="E69" s="68"/>
      <c r="F69" s="68"/>
      <c r="G69" s="68"/>
      <c r="H69" s="68"/>
      <c r="I69" s="68"/>
      <c r="J69" s="68"/>
      <c r="K69" s="84"/>
      <c r="L69" s="84"/>
      <c r="M69" s="84"/>
      <c r="N69" s="134"/>
      <c r="O69" s="134"/>
      <c r="P69" s="134"/>
      <c r="Q69" s="300"/>
    </row>
    <row r="70" spans="1:17" s="27" customFormat="1" ht="23.25" customHeight="1">
      <c r="A70"/>
      <c r="B70" s="376"/>
      <c r="C70" s="68"/>
      <c r="D70" s="68"/>
      <c r="E70" s="68"/>
      <c r="F70" s="68"/>
      <c r="G70" s="68"/>
      <c r="H70" s="68"/>
      <c r="I70" s="68"/>
      <c r="J70" s="68"/>
      <c r="K70" s="84"/>
      <c r="L70" s="84"/>
      <c r="M70" s="84"/>
      <c r="N70" s="84"/>
      <c r="O70" s="84"/>
      <c r="P70" s="84"/>
      <c r="Q70" s="300"/>
    </row>
    <row r="71" spans="1:17" s="27" customFormat="1" ht="23.25" customHeight="1">
      <c r="A71"/>
      <c r="B71" s="376"/>
      <c r="C71" s="68"/>
      <c r="D71" s="68"/>
      <c r="E71" s="68"/>
      <c r="F71" s="68"/>
      <c r="G71" s="68"/>
      <c r="H71" s="68"/>
      <c r="I71" s="68"/>
      <c r="J71" s="68"/>
      <c r="K71" s="84"/>
      <c r="L71" s="84"/>
      <c r="M71" s="84"/>
      <c r="N71" s="84"/>
      <c r="O71" s="84"/>
      <c r="P71" s="84"/>
      <c r="Q71" s="300"/>
    </row>
    <row r="72" spans="1:17" s="27" customFormat="1" ht="23.25" customHeight="1">
      <c r="A72"/>
      <c r="B72" s="376"/>
      <c r="C72" s="68"/>
      <c r="D72" s="68"/>
      <c r="E72" s="68"/>
      <c r="F72" s="68"/>
      <c r="G72" s="68"/>
      <c r="H72" s="68"/>
      <c r="I72" s="68"/>
      <c r="J72" s="68"/>
      <c r="K72" s="84"/>
      <c r="L72" s="84"/>
      <c r="M72" s="84"/>
      <c r="N72" s="134"/>
      <c r="O72" s="134"/>
      <c r="P72" s="134"/>
      <c r="Q72" s="300"/>
    </row>
    <row r="73" spans="1:17" s="27" customFormat="1" ht="23.25" customHeight="1">
      <c r="A73"/>
      <c r="B73" s="376"/>
      <c r="C73" s="68"/>
      <c r="D73" s="68"/>
      <c r="E73" s="68"/>
      <c r="F73" s="68"/>
      <c r="G73" s="68"/>
      <c r="H73" s="68"/>
      <c r="I73" s="68"/>
      <c r="J73" s="68"/>
      <c r="K73" s="134"/>
      <c r="L73" s="134"/>
      <c r="M73" s="134"/>
      <c r="N73" s="134"/>
      <c r="O73" s="134"/>
      <c r="P73" s="134"/>
      <c r="Q73" s="300"/>
    </row>
    <row r="74" spans="1:17" s="27" customFormat="1" ht="23.25" customHeight="1">
      <c r="A74"/>
      <c r="B74" s="269"/>
      <c r="C74" s="392"/>
      <c r="D74" s="392"/>
      <c r="E74" s="392"/>
      <c r="F74" s="392"/>
      <c r="G74" s="392"/>
      <c r="H74" s="392"/>
      <c r="I74" s="392"/>
      <c r="J74" s="392"/>
      <c r="K74" s="520"/>
      <c r="L74" s="520"/>
      <c r="M74" s="520"/>
      <c r="N74" s="520"/>
      <c r="O74" s="520"/>
      <c r="P74" s="520"/>
      <c r="Q74" s="385"/>
    </row>
    <row r="75" spans="1:17" s="27" customFormat="1" ht="23.25" customHeight="1">
      <c r="A75"/>
      <c r="B75" s="3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s="27" customFormat="1" ht="23.25" customHeight="1">
      <c r="A76"/>
      <c r="B76" s="36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s="27" customFormat="1" ht="23.25" customHeight="1">
      <c r="A77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s="27" customFormat="1" ht="23.25" customHeight="1">
      <c r="A78"/>
      <c r="B78" s="257"/>
      <c r="C78" s="387"/>
      <c r="D78" s="388"/>
      <c r="E78" s="295"/>
      <c r="F78" s="295"/>
      <c r="G78" s="544"/>
      <c r="H78" s="389"/>
      <c r="I78" s="389"/>
      <c r="J78" s="42"/>
      <c r="K78" s="335"/>
      <c r="L78" s="335"/>
      <c r="M78" s="335"/>
      <c r="N78" s="335"/>
      <c r="O78" s="335"/>
      <c r="P78" s="335"/>
      <c r="Q78" s="42"/>
    </row>
    <row r="79" spans="1:17" s="27" customFormat="1" ht="23.25" customHeight="1">
      <c r="A79"/>
      <c r="B79" s="390"/>
      <c r="C79" s="391"/>
      <c r="D79" s="391"/>
      <c r="E79" s="391"/>
      <c r="F79" s="391"/>
      <c r="G79" s="391"/>
      <c r="H79" s="391"/>
      <c r="I79" s="391"/>
      <c r="J79" s="391"/>
      <c r="K79" s="521"/>
      <c r="L79" s="521"/>
      <c r="M79" s="521"/>
      <c r="N79" s="521"/>
      <c r="O79" s="521"/>
      <c r="P79" s="521"/>
      <c r="Q79" s="42"/>
    </row>
    <row r="80" spans="1:17" s="27" customFormat="1" ht="23.25" customHeight="1">
      <c r="A80"/>
      <c r="B80" s="376"/>
      <c r="C80" s="68"/>
      <c r="D80" s="68"/>
      <c r="E80" s="68"/>
      <c r="F80" s="68"/>
      <c r="G80" s="68"/>
      <c r="H80" s="68"/>
      <c r="I80" s="68"/>
      <c r="J80" s="68"/>
      <c r="K80" s="134"/>
      <c r="L80" s="84"/>
      <c r="M80" s="84"/>
      <c r="N80" s="84"/>
      <c r="O80" s="84"/>
      <c r="P80" s="84"/>
      <c r="Q80" s="300"/>
    </row>
    <row r="81" spans="1:17" s="27" customFormat="1" ht="23.25" customHeight="1">
      <c r="A81"/>
      <c r="B81" s="376"/>
      <c r="C81" s="68"/>
      <c r="D81" s="68"/>
      <c r="E81" s="68"/>
      <c r="F81" s="68"/>
      <c r="G81" s="68"/>
      <c r="H81" s="68"/>
      <c r="I81" s="68"/>
      <c r="J81" s="68"/>
      <c r="K81" s="134"/>
      <c r="L81" s="84"/>
      <c r="M81" s="84"/>
      <c r="N81" s="84"/>
      <c r="O81" s="84"/>
      <c r="P81" s="84"/>
      <c r="Q81" s="300"/>
    </row>
    <row r="82" spans="1:17" s="27" customFormat="1" ht="23.25" customHeight="1">
      <c r="A82"/>
      <c r="B82" s="376"/>
      <c r="C82" s="68"/>
      <c r="D82" s="68"/>
      <c r="E82" s="68"/>
      <c r="F82" s="68"/>
      <c r="G82" s="68"/>
      <c r="H82" s="68"/>
      <c r="I82" s="68"/>
      <c r="J82" s="68"/>
      <c r="K82" s="84"/>
      <c r="L82" s="84"/>
      <c r="M82" s="84"/>
      <c r="N82" s="84"/>
      <c r="O82" s="84"/>
      <c r="P82" s="84"/>
      <c r="Q82" s="300"/>
    </row>
    <row r="83" spans="1:17" s="27" customFormat="1" ht="23.25" customHeight="1">
      <c r="A83"/>
      <c r="B83" s="376"/>
      <c r="C83" s="68"/>
      <c r="D83" s="68"/>
      <c r="E83" s="68"/>
      <c r="F83" s="68"/>
      <c r="G83" s="68"/>
      <c r="H83" s="68"/>
      <c r="I83" s="68"/>
      <c r="J83" s="68"/>
      <c r="K83" s="84"/>
      <c r="L83" s="84"/>
      <c r="M83" s="84"/>
      <c r="N83" s="84"/>
      <c r="O83" s="84"/>
      <c r="P83" s="84"/>
      <c r="Q83" s="300"/>
    </row>
    <row r="84" spans="1:17" s="27" customFormat="1" ht="23.25" customHeight="1">
      <c r="A84"/>
      <c r="B84" s="376"/>
      <c r="C84" s="68"/>
      <c r="D84" s="68"/>
      <c r="E84" s="68"/>
      <c r="F84" s="68"/>
      <c r="G84" s="68"/>
      <c r="H84" s="68"/>
      <c r="I84" s="68"/>
      <c r="J84" s="68"/>
      <c r="K84" s="84"/>
      <c r="L84" s="84"/>
      <c r="M84" s="84"/>
      <c r="N84" s="84"/>
      <c r="O84" s="84"/>
      <c r="P84" s="84"/>
      <c r="Q84" s="300"/>
    </row>
    <row r="85" spans="1:17" s="27" customFormat="1" ht="23.25" customHeight="1">
      <c r="A85"/>
      <c r="B85" s="376"/>
      <c r="C85" s="68"/>
      <c r="D85" s="68"/>
      <c r="E85" s="68"/>
      <c r="F85" s="68"/>
      <c r="G85" s="68"/>
      <c r="H85" s="68"/>
      <c r="I85" s="68"/>
      <c r="J85" s="68"/>
      <c r="K85" s="84"/>
      <c r="L85" s="84"/>
      <c r="M85" s="84"/>
      <c r="N85" s="84"/>
      <c r="O85" s="84"/>
      <c r="P85" s="84"/>
      <c r="Q85" s="300"/>
    </row>
    <row r="86" spans="1:17" s="27" customFormat="1" ht="23.25" customHeight="1">
      <c r="A86"/>
      <c r="B86" s="269"/>
      <c r="C86" s="392"/>
      <c r="D86" s="392"/>
      <c r="E86" s="392"/>
      <c r="F86" s="392"/>
      <c r="G86" s="392"/>
      <c r="H86" s="392"/>
      <c r="I86" s="392"/>
      <c r="J86" s="392"/>
      <c r="K86" s="520"/>
      <c r="L86" s="520"/>
      <c r="M86" s="520"/>
      <c r="N86" s="520"/>
      <c r="O86" s="520"/>
      <c r="P86" s="520"/>
      <c r="Q86" s="385"/>
    </row>
    <row r="87" spans="1:17" s="27" customFormat="1" ht="23.25" customHeight="1">
      <c r="A87"/>
      <c r="B87" s="32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s="27" customFormat="1" ht="23.25" customHeight="1">
      <c r="A8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s="27" customFormat="1" ht="23.25" customHeight="1">
      <c r="A89"/>
      <c r="B89" s="257"/>
      <c r="C89" s="325"/>
      <c r="D89" s="325"/>
      <c r="E89" s="325"/>
      <c r="F89" s="325"/>
      <c r="G89" s="325"/>
      <c r="H89" s="325"/>
      <c r="I89" s="325"/>
      <c r="J89" s="325"/>
      <c r="K89" s="145"/>
      <c r="L89" s="145"/>
      <c r="M89" s="145"/>
      <c r="N89" s="145"/>
      <c r="O89" s="145"/>
      <c r="P89" s="145"/>
      <c r="Q89" s="325"/>
    </row>
    <row r="90" spans="1:17" s="27" customFormat="1" ht="23.25" customHeight="1">
      <c r="A90"/>
      <c r="B90" s="390"/>
      <c r="C90" s="391"/>
      <c r="D90" s="391"/>
      <c r="E90" s="391"/>
      <c r="F90" s="391"/>
      <c r="G90" s="391"/>
      <c r="H90" s="391"/>
      <c r="I90" s="391"/>
      <c r="J90" s="391"/>
      <c r="K90" s="521"/>
      <c r="L90" s="521"/>
      <c r="M90" s="521"/>
      <c r="N90" s="521"/>
      <c r="O90" s="521"/>
      <c r="P90" s="521"/>
      <c r="Q90" s="42"/>
    </row>
    <row r="91" spans="1:17" s="27" customFormat="1" ht="23.25" customHeight="1">
      <c r="A91"/>
      <c r="B91" s="376"/>
      <c r="C91" s="68"/>
      <c r="D91" s="68"/>
      <c r="E91" s="68"/>
      <c r="F91" s="68"/>
      <c r="G91" s="68"/>
      <c r="H91" s="68"/>
      <c r="I91" s="68"/>
      <c r="J91" s="68"/>
      <c r="K91" s="134"/>
      <c r="L91" s="134"/>
      <c r="M91" s="134"/>
      <c r="N91" s="134"/>
      <c r="O91" s="134"/>
      <c r="P91" s="134"/>
      <c r="Q91" s="300"/>
    </row>
    <row r="92" spans="1:17" s="27" customFormat="1" ht="23.25" customHeight="1">
      <c r="A92"/>
      <c r="B92" s="376"/>
      <c r="C92" s="68"/>
      <c r="D92" s="68"/>
      <c r="E92" s="68"/>
      <c r="F92" s="68"/>
      <c r="G92" s="68"/>
      <c r="H92" s="68"/>
      <c r="I92" s="68"/>
      <c r="J92" s="68"/>
      <c r="K92" s="134"/>
      <c r="L92" s="134"/>
      <c r="M92" s="134"/>
      <c r="N92" s="134"/>
      <c r="O92" s="134"/>
      <c r="P92" s="134"/>
      <c r="Q92" s="300"/>
    </row>
    <row r="93" spans="1:17" s="27" customFormat="1" ht="23.25" customHeight="1">
      <c r="A93"/>
      <c r="B93" s="269"/>
      <c r="C93" s="392"/>
      <c r="D93" s="392"/>
      <c r="E93" s="392"/>
      <c r="F93" s="392"/>
      <c r="G93" s="392"/>
      <c r="H93" s="392"/>
      <c r="I93" s="392"/>
      <c r="J93" s="392"/>
      <c r="K93" s="520"/>
      <c r="L93" s="520"/>
      <c r="M93" s="520"/>
      <c r="N93" s="520"/>
      <c r="O93" s="520"/>
      <c r="P93" s="520"/>
      <c r="Q93" s="300"/>
    </row>
    <row r="94" spans="1:17" s="27" customFormat="1" ht="23.25" customHeight="1">
      <c r="A94"/>
      <c r="B94" s="32"/>
      <c r="C94" s="36"/>
      <c r="D94" s="36"/>
      <c r="E94" s="36"/>
      <c r="F94" s="36"/>
      <c r="G94" s="36"/>
      <c r="H94" s="36"/>
      <c r="I94" s="36"/>
      <c r="J94" s="36"/>
      <c r="K94" s="145"/>
      <c r="L94" s="145"/>
      <c r="M94" s="145"/>
      <c r="N94" s="145"/>
      <c r="O94" s="145"/>
      <c r="P94" s="145"/>
      <c r="Q94" s="36"/>
    </row>
    <row r="95" spans="1:17" s="27" customFormat="1" ht="23.25" customHeight="1">
      <c r="A95"/>
      <c r="B95" s="36"/>
      <c r="C95" s="36"/>
      <c r="D95" s="36"/>
      <c r="E95" s="36"/>
      <c r="F95" s="36"/>
      <c r="G95" s="36"/>
      <c r="H95" s="36"/>
      <c r="I95" s="36"/>
      <c r="J95" s="36"/>
      <c r="K95" s="145"/>
      <c r="L95" s="145"/>
      <c r="M95" s="145"/>
      <c r="N95" s="145"/>
      <c r="O95" s="145"/>
      <c r="P95" s="145"/>
      <c r="Q95" s="36"/>
    </row>
    <row r="96" spans="1:17" s="27" customFormat="1" ht="23.25" customHeight="1">
      <c r="A96"/>
      <c r="B96" s="36"/>
      <c r="C96" s="36"/>
      <c r="D96" s="36"/>
      <c r="E96" s="36"/>
      <c r="F96" s="36"/>
      <c r="G96" s="36"/>
      <c r="H96" s="36"/>
      <c r="I96" s="36"/>
      <c r="J96" s="36"/>
      <c r="K96" s="145"/>
      <c r="L96" s="145"/>
      <c r="M96" s="145"/>
      <c r="N96" s="145"/>
      <c r="O96" s="145"/>
      <c r="P96" s="145"/>
      <c r="Q96" s="36"/>
    </row>
    <row r="97" spans="1:17" s="27" customFormat="1" ht="23.25" customHeight="1">
      <c r="A97"/>
      <c r="B97" s="36"/>
      <c r="C97" s="36"/>
      <c r="D97" s="36"/>
      <c r="E97" s="36"/>
      <c r="F97" s="36"/>
      <c r="G97" s="36"/>
      <c r="H97" s="36"/>
      <c r="I97" s="36"/>
      <c r="J97" s="36"/>
      <c r="K97" s="145"/>
      <c r="L97" s="145"/>
      <c r="M97" s="145"/>
      <c r="N97" s="145"/>
      <c r="O97" s="145"/>
      <c r="P97" s="145"/>
      <c r="Q97" s="36"/>
    </row>
    <row r="98" spans="1:17" s="27" customFormat="1" ht="23.25" customHeight="1">
      <c r="A98"/>
      <c r="B98" s="36"/>
      <c r="C98" s="36"/>
      <c r="D98" s="36"/>
      <c r="E98" s="36"/>
      <c r="F98" s="36"/>
      <c r="G98" s="36"/>
      <c r="H98" s="36"/>
      <c r="I98" s="36"/>
      <c r="J98" s="36"/>
      <c r="K98" s="145"/>
      <c r="L98" s="145"/>
      <c r="M98" s="145"/>
      <c r="N98" s="145"/>
      <c r="O98" s="145"/>
      <c r="P98" s="145"/>
      <c r="Q98" s="36"/>
    </row>
    <row r="99" spans="1:17" s="27" customFormat="1" ht="23.25" customHeight="1">
      <c r="A99"/>
      <c r="B99" s="36"/>
      <c r="C99" s="36"/>
      <c r="D99" s="36"/>
      <c r="E99" s="36"/>
      <c r="F99" s="36"/>
      <c r="G99" s="36"/>
      <c r="H99" s="36"/>
      <c r="I99" s="36"/>
      <c r="J99" s="36"/>
      <c r="K99" s="145"/>
      <c r="L99" s="145"/>
      <c r="M99" s="145"/>
      <c r="N99" s="145"/>
      <c r="O99" s="145"/>
      <c r="P99" s="145"/>
      <c r="Q99" s="36"/>
    </row>
    <row r="100" spans="1:17" s="27" customFormat="1" ht="23.25" customHeight="1">
      <c r="A100"/>
      <c r="B100" s="36"/>
      <c r="C100" s="36"/>
      <c r="D100" s="36"/>
      <c r="E100" s="36"/>
      <c r="F100" s="36"/>
      <c r="G100" s="36"/>
      <c r="H100" s="36"/>
      <c r="I100" s="36"/>
      <c r="J100" s="36"/>
      <c r="K100" s="145"/>
      <c r="L100" s="145"/>
      <c r="M100" s="145"/>
      <c r="N100" s="145"/>
      <c r="O100" s="145"/>
      <c r="P100" s="145"/>
      <c r="Q100" s="36"/>
    </row>
    <row r="101" spans="1:17" s="27" customFormat="1" ht="23.25" customHeight="1">
      <c r="A101"/>
      <c r="B101" s="36"/>
      <c r="C101" s="36"/>
      <c r="D101" s="36"/>
      <c r="E101" s="36"/>
      <c r="F101" s="36"/>
      <c r="G101" s="36"/>
      <c r="H101" s="36"/>
      <c r="I101" s="36"/>
      <c r="J101" s="36"/>
      <c r="K101" s="145"/>
      <c r="L101" s="145"/>
      <c r="M101" s="145"/>
      <c r="N101" s="145"/>
      <c r="O101" s="145"/>
      <c r="P101" s="145"/>
      <c r="Q101" s="36"/>
    </row>
    <row r="102" spans="1:17" s="27" customFormat="1" ht="23.25" customHeight="1">
      <c r="A102"/>
      <c r="B102" s="36"/>
      <c r="C102" s="36"/>
      <c r="D102" s="36"/>
      <c r="E102" s="36"/>
      <c r="F102" s="36"/>
      <c r="G102" s="36"/>
      <c r="H102" s="36"/>
      <c r="I102" s="36"/>
      <c r="J102" s="36"/>
      <c r="K102" s="145"/>
      <c r="L102" s="145"/>
      <c r="M102" s="145"/>
      <c r="N102" s="145"/>
      <c r="O102" s="145"/>
      <c r="P102" s="145"/>
      <c r="Q102" s="36"/>
    </row>
    <row r="103" spans="1:17" s="27" customFormat="1" ht="23.25" customHeight="1">
      <c r="A103"/>
      <c r="B103" s="36"/>
      <c r="C103" s="36"/>
      <c r="D103" s="36"/>
      <c r="E103" s="36"/>
      <c r="F103" s="36"/>
      <c r="G103" s="36"/>
      <c r="H103" s="36"/>
      <c r="I103" s="36"/>
      <c r="J103" s="36"/>
      <c r="K103" s="145"/>
      <c r="L103" s="145"/>
      <c r="M103" s="145"/>
      <c r="N103" s="145"/>
      <c r="O103" s="145"/>
      <c r="P103" s="145"/>
      <c r="Q103" s="36"/>
    </row>
    <row r="104" spans="1:17" s="27" customFormat="1" ht="23.25" customHeight="1">
      <c r="A104"/>
      <c r="B104" s="36"/>
      <c r="C104" s="36"/>
      <c r="D104" s="36"/>
      <c r="E104" s="36"/>
      <c r="F104" s="36"/>
      <c r="G104" s="36"/>
      <c r="H104" s="36"/>
      <c r="I104" s="36"/>
      <c r="J104" s="36"/>
      <c r="K104" s="145"/>
      <c r="L104" s="145"/>
      <c r="M104" s="145"/>
      <c r="N104" s="145"/>
      <c r="O104" s="145"/>
      <c r="P104" s="145"/>
      <c r="Q104" s="36"/>
    </row>
    <row r="105" spans="1:17" s="27" customFormat="1" ht="23.25" customHeight="1">
      <c r="A105"/>
      <c r="B105" s="36"/>
      <c r="C105" s="36"/>
      <c r="D105" s="36"/>
      <c r="E105" s="36"/>
      <c r="F105" s="36"/>
      <c r="G105" s="36"/>
      <c r="H105" s="36"/>
      <c r="I105" s="36"/>
      <c r="J105" s="36"/>
      <c r="K105" s="145"/>
      <c r="L105" s="145"/>
      <c r="M105" s="145"/>
      <c r="N105" s="145"/>
      <c r="O105" s="145"/>
      <c r="P105" s="145"/>
      <c r="Q105" s="36"/>
    </row>
    <row r="106" spans="1:17" s="27" customFormat="1" ht="23.25" customHeight="1">
      <c r="A106"/>
      <c r="B106" s="36"/>
      <c r="C106" s="36"/>
      <c r="D106" s="36"/>
      <c r="E106" s="36"/>
      <c r="F106" s="36"/>
      <c r="G106" s="36"/>
      <c r="H106" s="36"/>
      <c r="I106" s="36"/>
      <c r="J106" s="36"/>
      <c r="K106" s="145"/>
      <c r="L106" s="145"/>
      <c r="M106" s="145"/>
      <c r="N106" s="145"/>
      <c r="O106" s="145"/>
      <c r="P106" s="145"/>
      <c r="Q106" s="36"/>
    </row>
    <row r="107" spans="1:17" s="27" customFormat="1" ht="23.25" customHeight="1">
      <c r="A107"/>
      <c r="B107" s="36"/>
      <c r="C107" s="36"/>
      <c r="D107" s="36"/>
      <c r="E107" s="36"/>
      <c r="F107" s="36"/>
      <c r="G107" s="36"/>
      <c r="H107" s="36"/>
      <c r="I107" s="36"/>
      <c r="J107" s="36"/>
      <c r="K107" s="145"/>
      <c r="L107" s="145"/>
      <c r="M107" s="145"/>
      <c r="N107" s="145"/>
      <c r="O107" s="145"/>
      <c r="P107" s="145"/>
      <c r="Q107" s="36"/>
    </row>
    <row r="108" spans="1:17" s="27" customFormat="1" ht="23.25" customHeight="1">
      <c r="A108"/>
      <c r="B108" s="36"/>
      <c r="C108" s="36"/>
      <c r="D108" s="36"/>
      <c r="E108" s="36"/>
      <c r="F108" s="36"/>
      <c r="G108" s="36"/>
      <c r="H108" s="36"/>
      <c r="I108" s="36"/>
      <c r="J108" s="36"/>
      <c r="K108" s="145"/>
      <c r="L108" s="145"/>
      <c r="M108" s="145"/>
      <c r="N108" s="145"/>
      <c r="O108" s="145"/>
      <c r="P108" s="145"/>
      <c r="Q108" s="36"/>
    </row>
    <row r="109" spans="1:17" s="27" customFormat="1" ht="23.25" customHeight="1">
      <c r="A109"/>
      <c r="B109" s="36"/>
      <c r="C109" s="36"/>
      <c r="D109" s="36"/>
      <c r="E109" s="36"/>
      <c r="F109" s="36"/>
      <c r="G109" s="36"/>
      <c r="H109" s="36"/>
      <c r="I109" s="36"/>
      <c r="J109" s="36"/>
      <c r="K109" s="145"/>
      <c r="L109" s="145"/>
      <c r="M109" s="145"/>
      <c r="N109" s="145"/>
      <c r="O109" s="145"/>
      <c r="P109" s="145"/>
      <c r="Q109" s="36"/>
    </row>
    <row r="110" spans="1:17" s="27" customFormat="1" ht="23.25" customHeight="1">
      <c r="A110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7" s="27" customFormat="1" ht="23.25" customHeight="1">
      <c r="A111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</row>
    <row r="112" spans="1:17" s="27" customFormat="1" ht="23.25" customHeight="1">
      <c r="A112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s="27" customFormat="1" ht="23.25" customHeight="1">
      <c r="A11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</row>
    <row r="114" spans="1:17" s="27" customFormat="1" ht="23.25" customHeight="1">
      <c r="A11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</row>
    <row r="115" spans="1:17" s="27" customFormat="1" ht="23.25" customHeight="1">
      <c r="A11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</row>
    <row r="116" spans="1:17" s="27" customFormat="1" ht="23.25" customHeight="1">
      <c r="A11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</row>
    <row r="117" spans="1:17" s="27" customFormat="1" ht="23.25" customHeight="1">
      <c r="A11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17" s="27" customFormat="1" ht="23.25" customHeight="1">
      <c r="A118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</row>
    <row r="119" spans="1:17" s="27" customFormat="1" ht="23.25" customHeight="1">
      <c r="A11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</row>
    <row r="120" spans="1:17" s="27" customFormat="1" ht="23.25" customHeight="1">
      <c r="A120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s="27" customFormat="1" ht="23.25" customHeight="1">
      <c r="A121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</row>
    <row r="122" spans="1:17" s="27" customFormat="1" ht="23.25" customHeight="1">
      <c r="A122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</row>
    <row r="123" spans="1:17" s="27" customFormat="1" ht="23.25" customHeight="1">
      <c r="A123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s="27" customFormat="1" ht="23.25" customHeight="1">
      <c r="A1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</row>
    <row r="125" spans="1:17" s="27" customFormat="1" ht="23.25" customHeight="1">
      <c r="A12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</row>
    <row r="126" spans="1:17" s="27" customFormat="1" ht="23.25" customHeight="1">
      <c r="A12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</row>
    <row r="127" spans="1:17" s="27" customFormat="1" ht="23.25" customHeight="1">
      <c r="A127"/>
    </row>
    <row r="128" spans="1:17" s="27" customFormat="1" ht="23.25" customHeight="1">
      <c r="A128"/>
    </row>
    <row r="129" spans="1:1" s="27" customFormat="1" ht="23.25" customHeight="1">
      <c r="A129"/>
    </row>
    <row r="130" spans="1:1" s="27" customFormat="1" ht="23.25" customHeight="1">
      <c r="A130"/>
    </row>
    <row r="131" spans="1:1" s="27" customFormat="1" ht="23.25" customHeight="1">
      <c r="A131"/>
    </row>
    <row r="132" spans="1:1" s="27" customFormat="1" ht="23.25" customHeight="1">
      <c r="A132"/>
    </row>
    <row r="133" spans="1:1" s="27" customFormat="1" ht="23.25" customHeight="1">
      <c r="A133"/>
    </row>
    <row r="134" spans="1:1" s="27" customFormat="1" ht="23.25" customHeight="1">
      <c r="A134"/>
    </row>
    <row r="135" spans="1:1" s="27" customFormat="1" ht="23.25" customHeight="1">
      <c r="A135"/>
    </row>
    <row r="136" spans="1:1" s="27" customFormat="1" ht="23.25" customHeight="1">
      <c r="A136"/>
    </row>
    <row r="137" spans="1:1" s="27" customFormat="1" ht="23.25" customHeight="1">
      <c r="A137"/>
    </row>
    <row r="138" spans="1:1" s="27" customFormat="1" ht="23.25" customHeight="1">
      <c r="A138"/>
    </row>
    <row r="139" spans="1:1" s="27" customFormat="1" ht="23.25" customHeight="1">
      <c r="A139"/>
    </row>
    <row r="140" spans="1:1" s="27" customFormat="1" ht="23.25" customHeight="1">
      <c r="A140"/>
    </row>
    <row r="141" spans="1:1" s="27" customFormat="1" ht="23.25" customHeight="1">
      <c r="A141"/>
    </row>
    <row r="142" spans="1:1" s="27" customFormat="1" ht="23.25" customHeight="1">
      <c r="A142"/>
    </row>
    <row r="143" spans="1:1" s="27" customFormat="1" ht="23.25" customHeight="1">
      <c r="A143"/>
    </row>
    <row r="144" spans="1:1" s="27" customFormat="1" ht="23.25" customHeight="1">
      <c r="A144"/>
    </row>
    <row r="145" spans="1:1" s="27" customFormat="1" ht="23.25" customHeight="1">
      <c r="A145"/>
    </row>
    <row r="146" spans="1:1" s="27" customFormat="1" ht="23.25" customHeight="1">
      <c r="A146"/>
    </row>
    <row r="147" spans="1:1" s="27" customFormat="1" ht="23.25" customHeight="1">
      <c r="A147"/>
    </row>
    <row r="148" spans="1:1" s="27" customFormat="1" ht="23.25" customHeight="1">
      <c r="A148"/>
    </row>
    <row r="149" spans="1:1" s="27" customFormat="1" ht="23.25" customHeight="1">
      <c r="A149"/>
    </row>
    <row r="150" spans="1:1" s="27" customFormat="1" ht="23.25" customHeight="1">
      <c r="A150"/>
    </row>
    <row r="151" spans="1:1" s="27" customFormat="1" ht="23.25" customHeight="1">
      <c r="A151"/>
    </row>
    <row r="152" spans="1:1" s="27" customFormat="1" ht="23.25" customHeight="1">
      <c r="A152"/>
    </row>
    <row r="153" spans="1:1" s="27" customFormat="1" ht="23.25" customHeight="1">
      <c r="A153"/>
    </row>
    <row r="154" spans="1:1" s="27" customFormat="1" ht="23.25" customHeight="1">
      <c r="A154"/>
    </row>
    <row r="155" spans="1:1" s="27" customFormat="1" ht="23.25" customHeight="1">
      <c r="A155"/>
    </row>
    <row r="156" spans="1:1" s="27" customFormat="1" ht="23.25" customHeight="1">
      <c r="A156"/>
    </row>
    <row r="157" spans="1:1" s="27" customFormat="1" ht="23.25" customHeight="1">
      <c r="A157"/>
    </row>
    <row r="158" spans="1:1" s="27" customFormat="1" ht="23.25" customHeight="1">
      <c r="A158"/>
    </row>
    <row r="159" spans="1:1" s="27" customFormat="1" ht="23.25" customHeight="1">
      <c r="A159"/>
    </row>
    <row r="160" spans="1:1" s="27" customFormat="1" ht="23.25" customHeight="1">
      <c r="A160"/>
    </row>
    <row r="161" spans="1:1" s="27" customFormat="1" ht="23.25" customHeight="1">
      <c r="A161"/>
    </row>
    <row r="162" spans="1:1" s="27" customFormat="1" ht="23.25" customHeight="1">
      <c r="A162"/>
    </row>
    <row r="163" spans="1:1" s="27" customFormat="1" ht="23.25" customHeight="1">
      <c r="A163"/>
    </row>
    <row r="164" spans="1:1" s="27" customFormat="1" ht="23.25" customHeight="1">
      <c r="A164"/>
    </row>
    <row r="165" spans="1:1" s="27" customFormat="1" ht="23.25" customHeight="1">
      <c r="A165"/>
    </row>
    <row r="166" spans="1:1" s="27" customFormat="1" ht="23.25" customHeight="1">
      <c r="A166"/>
    </row>
    <row r="167" spans="1:1" s="27" customFormat="1" ht="23.25" customHeight="1">
      <c r="A167"/>
    </row>
    <row r="168" spans="1:1" s="27" customFormat="1" ht="23.25" customHeight="1">
      <c r="A168"/>
    </row>
    <row r="169" spans="1:1" s="27" customFormat="1" ht="23.25" customHeight="1">
      <c r="A169"/>
    </row>
    <row r="170" spans="1:1" s="27" customFormat="1" ht="23.25" customHeight="1">
      <c r="A170"/>
    </row>
    <row r="171" spans="1:1" s="27" customFormat="1" ht="23.25" customHeight="1">
      <c r="A171"/>
    </row>
    <row r="172" spans="1:1" s="27" customFormat="1" ht="23.25" customHeight="1">
      <c r="A172"/>
    </row>
    <row r="173" spans="1:1" s="27" customFormat="1" ht="23.25" customHeight="1">
      <c r="A173"/>
    </row>
    <row r="174" spans="1:1" s="27" customFormat="1" ht="23.25" customHeight="1">
      <c r="A174"/>
    </row>
    <row r="175" spans="1:1" ht="23.25" customHeight="1"/>
    <row r="176" spans="1: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K184"/>
  <sheetViews>
    <sheetView showGridLines="0" zoomScale="85" zoomScaleNormal="85" workbookViewId="0">
      <selection activeCell="G45" sqref="G45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346</v>
      </c>
      <c r="B12" s="736"/>
      <c r="C12" s="736"/>
      <c r="D12" s="736"/>
      <c r="E12" s="736"/>
      <c r="F12" s="737"/>
      <c r="G12" s="735" t="s">
        <v>347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348</v>
      </c>
      <c r="B28" s="736"/>
      <c r="C28" s="736"/>
      <c r="D28" s="736"/>
      <c r="E28" s="736"/>
      <c r="F28" s="737"/>
      <c r="G28" s="735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/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Q229"/>
  <sheetViews>
    <sheetView showGridLines="0" zoomScale="85" zoomScaleNormal="85" workbookViewId="0">
      <selection activeCell="I52" sqref="I52"/>
    </sheetView>
  </sheetViews>
  <sheetFormatPr defaultColWidth="0" defaultRowHeight="15"/>
  <cols>
    <col min="1" max="1" width="2.7109375" customWidth="1"/>
    <col min="2" max="2" width="48.7109375" customWidth="1"/>
    <col min="3" max="3" width="12.140625" customWidth="1"/>
    <col min="4" max="9" width="15.7109375" customWidth="1"/>
    <col min="10" max="10" width="13.7109375" hidden="1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/>
    <row r="12" spans="1:13" ht="23.25" customHeight="1">
      <c r="B12" s="387" t="s">
        <v>349</v>
      </c>
      <c r="C12" s="387"/>
      <c r="D12" s="430"/>
      <c r="E12" s="430"/>
      <c r="F12" s="431"/>
      <c r="G12" s="431"/>
      <c r="H12" s="430"/>
      <c r="I12" s="445"/>
      <c r="J12" s="60"/>
      <c r="K12" s="42"/>
      <c r="L12" s="27"/>
    </row>
    <row r="13" spans="1:13" ht="50.1" customHeight="1">
      <c r="B13" s="522" t="s">
        <v>350</v>
      </c>
      <c r="C13" s="523" t="s">
        <v>10</v>
      </c>
      <c r="D13" s="459" t="s">
        <v>351</v>
      </c>
      <c r="E13" s="459" t="s">
        <v>352</v>
      </c>
      <c r="F13" s="459" t="s">
        <v>353</v>
      </c>
      <c r="G13" s="459" t="s">
        <v>354</v>
      </c>
      <c r="H13" s="459" t="s">
        <v>355</v>
      </c>
      <c r="I13" s="459" t="s">
        <v>356</v>
      </c>
      <c r="J13" s="530"/>
      <c r="K13" s="42"/>
      <c r="L13" s="27"/>
    </row>
    <row r="14" spans="1:13" ht="23.25" customHeight="1">
      <c r="B14" s="438" t="s">
        <v>357</v>
      </c>
      <c r="C14" s="144" t="s">
        <v>37</v>
      </c>
      <c r="D14" s="144">
        <v>360</v>
      </c>
      <c r="E14" s="144" t="s">
        <v>358</v>
      </c>
      <c r="F14" s="144" t="s">
        <v>359</v>
      </c>
      <c r="G14" s="446">
        <v>20</v>
      </c>
      <c r="H14" s="144">
        <v>17</v>
      </c>
      <c r="I14" s="202">
        <v>12</v>
      </c>
      <c r="J14" s="531"/>
      <c r="K14" s="300"/>
      <c r="L14" s="27"/>
    </row>
    <row r="15" spans="1:13" ht="23.25" customHeight="1">
      <c r="B15" s="438" t="s">
        <v>360</v>
      </c>
      <c r="C15" s="144" t="s">
        <v>52</v>
      </c>
      <c r="D15" s="49">
        <v>360</v>
      </c>
      <c r="E15" s="439" t="s">
        <v>361</v>
      </c>
      <c r="F15" s="372" t="s">
        <v>362</v>
      </c>
      <c r="G15" s="373">
        <v>65</v>
      </c>
      <c r="H15" s="374">
        <v>61</v>
      </c>
      <c r="I15" s="513">
        <v>40</v>
      </c>
      <c r="J15" s="138"/>
      <c r="K15" s="300"/>
      <c r="L15" s="27"/>
    </row>
    <row r="16" spans="1:13" ht="23.25" customHeight="1">
      <c r="B16" s="438" t="s">
        <v>363</v>
      </c>
      <c r="C16" s="144" t="s">
        <v>33</v>
      </c>
      <c r="D16" s="49">
        <v>360</v>
      </c>
      <c r="E16" s="440" t="s">
        <v>362</v>
      </c>
      <c r="F16" s="440" t="s">
        <v>364</v>
      </c>
      <c r="G16" s="447">
        <v>36</v>
      </c>
      <c r="H16" s="303">
        <v>36</v>
      </c>
      <c r="I16" s="532">
        <v>28</v>
      </c>
      <c r="J16" s="138"/>
      <c r="K16" s="300"/>
      <c r="L16" s="27"/>
    </row>
    <row r="17" spans="1:12" ht="23.25" customHeight="1">
      <c r="B17" s="438" t="s">
        <v>365</v>
      </c>
      <c r="C17" s="144" t="s">
        <v>52</v>
      </c>
      <c r="D17" s="49">
        <v>405</v>
      </c>
      <c r="E17" s="472" t="s">
        <v>366</v>
      </c>
      <c r="F17" s="440" t="s">
        <v>367</v>
      </c>
      <c r="G17" s="447">
        <v>34</v>
      </c>
      <c r="H17" s="303">
        <v>34</v>
      </c>
      <c r="I17" s="533">
        <v>23</v>
      </c>
      <c r="J17" s="138"/>
      <c r="K17" s="300"/>
      <c r="L17" s="27"/>
    </row>
    <row r="18" spans="1:12" ht="23.25" customHeight="1">
      <c r="B18" s="438" t="s">
        <v>368</v>
      </c>
      <c r="C18" s="144" t="s">
        <v>90</v>
      </c>
      <c r="D18" s="49">
        <v>375</v>
      </c>
      <c r="E18" s="472" t="s">
        <v>364</v>
      </c>
      <c r="F18" s="440" t="s">
        <v>367</v>
      </c>
      <c r="G18" s="447">
        <v>40</v>
      </c>
      <c r="H18" s="303">
        <v>40</v>
      </c>
      <c r="I18" s="533">
        <v>31</v>
      </c>
      <c r="J18" s="138"/>
      <c r="K18" s="300"/>
      <c r="L18" s="27"/>
    </row>
    <row r="19" spans="1:12" ht="23.25" customHeight="1">
      <c r="B19" s="438" t="s">
        <v>369</v>
      </c>
      <c r="C19" s="144" t="s">
        <v>90</v>
      </c>
      <c r="D19" s="49">
        <v>360</v>
      </c>
      <c r="E19" s="440" t="s">
        <v>370</v>
      </c>
      <c r="F19" s="440" t="s">
        <v>371</v>
      </c>
      <c r="G19" s="447">
        <v>50</v>
      </c>
      <c r="H19" s="303">
        <v>50</v>
      </c>
      <c r="I19" s="533">
        <v>45</v>
      </c>
      <c r="J19" s="138"/>
      <c r="K19" s="300"/>
      <c r="L19" s="27"/>
    </row>
    <row r="20" spans="1:12" ht="23.25" customHeight="1">
      <c r="B20" s="438" t="s">
        <v>363</v>
      </c>
      <c r="C20" s="144" t="s">
        <v>33</v>
      </c>
      <c r="D20" s="49">
        <v>360</v>
      </c>
      <c r="E20" s="440" t="s">
        <v>372</v>
      </c>
      <c r="F20" s="440" t="s">
        <v>373</v>
      </c>
      <c r="G20" s="447">
        <v>36</v>
      </c>
      <c r="H20" s="303">
        <v>36</v>
      </c>
      <c r="I20" s="532">
        <v>33</v>
      </c>
      <c r="J20" s="138"/>
      <c r="K20" s="300"/>
      <c r="L20" s="27"/>
    </row>
    <row r="21" spans="1:12" ht="23.25" customHeight="1">
      <c r="B21" s="438" t="s">
        <v>374</v>
      </c>
      <c r="C21" s="144" t="s">
        <v>41</v>
      </c>
      <c r="D21" s="49">
        <v>390</v>
      </c>
      <c r="E21" s="134" t="s">
        <v>372</v>
      </c>
      <c r="F21" s="134" t="s">
        <v>373</v>
      </c>
      <c r="G21" s="134">
        <v>25</v>
      </c>
      <c r="H21" s="134">
        <v>22</v>
      </c>
      <c r="I21" s="140">
        <v>21</v>
      </c>
      <c r="J21" s="138"/>
      <c r="K21" s="81"/>
      <c r="L21" s="27"/>
    </row>
    <row r="22" spans="1:12" ht="23.25" customHeight="1">
      <c r="A22" s="27"/>
      <c r="B22" s="438" t="s">
        <v>375</v>
      </c>
      <c r="C22" s="144" t="s">
        <v>21</v>
      </c>
      <c r="D22" s="49">
        <v>390</v>
      </c>
      <c r="E22" s="440" t="s">
        <v>367</v>
      </c>
      <c r="F22" s="440" t="s">
        <v>376</v>
      </c>
      <c r="G22" s="447">
        <v>54</v>
      </c>
      <c r="H22" s="303">
        <v>47</v>
      </c>
      <c r="I22" s="533">
        <v>42</v>
      </c>
      <c r="J22" s="138"/>
      <c r="K22" s="27"/>
      <c r="L22" s="27"/>
    </row>
    <row r="23" spans="1:12" ht="23.25" customHeight="1">
      <c r="A23" s="27"/>
      <c r="B23" s="438" t="s">
        <v>368</v>
      </c>
      <c r="C23" s="144" t="s">
        <v>90</v>
      </c>
      <c r="D23" s="49">
        <v>405</v>
      </c>
      <c r="E23" s="472" t="s">
        <v>371</v>
      </c>
      <c r="F23" s="440" t="s">
        <v>377</v>
      </c>
      <c r="G23" s="447">
        <v>30</v>
      </c>
      <c r="H23" s="303">
        <v>30</v>
      </c>
      <c r="I23" s="533">
        <v>28</v>
      </c>
      <c r="J23" s="534"/>
      <c r="K23" s="42"/>
      <c r="L23" s="27"/>
    </row>
    <row r="24" spans="1:12" ht="23.25" customHeight="1">
      <c r="A24" s="27"/>
      <c r="B24" s="438" t="s">
        <v>374</v>
      </c>
      <c r="C24" s="144" t="s">
        <v>41</v>
      </c>
      <c r="D24" s="49">
        <v>360</v>
      </c>
      <c r="E24" s="472" t="s">
        <v>373</v>
      </c>
      <c r="F24" s="440" t="s">
        <v>377</v>
      </c>
      <c r="G24" s="447">
        <v>28</v>
      </c>
      <c r="H24" s="303">
        <v>23</v>
      </c>
      <c r="I24" s="533">
        <v>11</v>
      </c>
      <c r="J24" s="65"/>
      <c r="K24" s="42"/>
      <c r="L24" s="27"/>
    </row>
    <row r="25" spans="1:12" ht="23.25" customHeight="1">
      <c r="A25" s="27"/>
      <c r="B25" s="438" t="s">
        <v>369</v>
      </c>
      <c r="C25" s="144" t="s">
        <v>90</v>
      </c>
      <c r="D25" s="49">
        <v>360</v>
      </c>
      <c r="E25" s="134" t="s">
        <v>373</v>
      </c>
      <c r="F25" s="134" t="s">
        <v>376</v>
      </c>
      <c r="G25" s="473">
        <v>50</v>
      </c>
      <c r="H25" s="134">
        <v>44</v>
      </c>
      <c r="I25" s="140">
        <v>40</v>
      </c>
      <c r="J25" s="138"/>
      <c r="K25" s="300"/>
      <c r="L25" s="27"/>
    </row>
    <row r="26" spans="1:12" ht="23.25" customHeight="1">
      <c r="A26" s="27"/>
      <c r="B26" s="438" t="s">
        <v>378</v>
      </c>
      <c r="C26" s="144" t="s">
        <v>33</v>
      </c>
      <c r="D26" s="49">
        <v>360</v>
      </c>
      <c r="E26" s="440" t="s">
        <v>379</v>
      </c>
      <c r="F26" s="440" t="s">
        <v>380</v>
      </c>
      <c r="G26" s="447">
        <v>24</v>
      </c>
      <c r="H26" s="303">
        <v>21</v>
      </c>
      <c r="I26" s="532">
        <v>12</v>
      </c>
      <c r="J26" s="138"/>
      <c r="K26" s="300"/>
      <c r="L26" s="27"/>
    </row>
    <row r="27" spans="1:12" ht="23.25" customHeight="1">
      <c r="A27" s="27"/>
      <c r="B27" s="438" t="s">
        <v>381</v>
      </c>
      <c r="C27" s="144" t="s">
        <v>21</v>
      </c>
      <c r="D27" s="49">
        <v>390</v>
      </c>
      <c r="E27" s="134" t="s">
        <v>376</v>
      </c>
      <c r="F27" s="134" t="s">
        <v>382</v>
      </c>
      <c r="G27" s="473">
        <v>50</v>
      </c>
      <c r="H27" s="134">
        <v>47</v>
      </c>
      <c r="I27" s="140">
        <v>26</v>
      </c>
      <c r="J27" s="138"/>
      <c r="K27" s="300"/>
      <c r="L27" s="27"/>
    </row>
    <row r="28" spans="1:12" ht="23.25" customHeight="1">
      <c r="A28" s="27"/>
      <c r="B28" s="438" t="s">
        <v>383</v>
      </c>
      <c r="C28" s="144" t="s">
        <v>41</v>
      </c>
      <c r="D28" s="49">
        <v>405</v>
      </c>
      <c r="E28" s="362" t="s">
        <v>377</v>
      </c>
      <c r="F28" s="472" t="s">
        <v>384</v>
      </c>
      <c r="G28" s="303">
        <v>25</v>
      </c>
      <c r="H28" s="303">
        <v>25</v>
      </c>
      <c r="I28" s="533">
        <v>13</v>
      </c>
      <c r="J28" s="138"/>
      <c r="K28" s="300"/>
      <c r="L28" s="27"/>
    </row>
    <row r="29" spans="1:12" ht="23.25" customHeight="1">
      <c r="A29" s="27"/>
      <c r="B29" s="438" t="s">
        <v>385</v>
      </c>
      <c r="C29" s="144" t="s">
        <v>90</v>
      </c>
      <c r="D29" s="49">
        <v>360</v>
      </c>
      <c r="E29" s="134" t="s">
        <v>380</v>
      </c>
      <c r="F29" s="134" t="s">
        <v>386</v>
      </c>
      <c r="G29" s="473">
        <v>25</v>
      </c>
      <c r="H29" s="134">
        <v>24</v>
      </c>
      <c r="I29" s="140">
        <v>17</v>
      </c>
      <c r="J29" s="138"/>
      <c r="K29" s="300"/>
      <c r="L29" s="27"/>
    </row>
    <row r="30" spans="1:12" ht="23.25" customHeight="1">
      <c r="A30" s="27"/>
      <c r="B30" s="438" t="s">
        <v>363</v>
      </c>
      <c r="C30" s="144" t="s">
        <v>33</v>
      </c>
      <c r="D30" s="49">
        <v>360</v>
      </c>
      <c r="E30" s="440" t="s">
        <v>380</v>
      </c>
      <c r="F30" s="440" t="s">
        <v>384</v>
      </c>
      <c r="G30" s="447">
        <v>24</v>
      </c>
      <c r="H30" s="303">
        <v>24</v>
      </c>
      <c r="I30" s="532">
        <v>19</v>
      </c>
      <c r="J30" s="138"/>
      <c r="K30" s="300"/>
      <c r="L30" s="27"/>
    </row>
    <row r="31" spans="1:12" ht="23.25" customHeight="1">
      <c r="A31" s="27"/>
      <c r="B31" s="438" t="s">
        <v>387</v>
      </c>
      <c r="C31" s="144" t="s">
        <v>388</v>
      </c>
      <c r="D31" s="49">
        <v>420</v>
      </c>
      <c r="E31" s="134" t="s">
        <v>382</v>
      </c>
      <c r="F31" s="134" t="s">
        <v>389</v>
      </c>
      <c r="G31" s="134">
        <v>100</v>
      </c>
      <c r="H31" s="134">
        <v>99</v>
      </c>
      <c r="I31" s="140">
        <v>26</v>
      </c>
      <c r="J31" s="138"/>
      <c r="K31" s="300"/>
      <c r="L31" s="27"/>
    </row>
    <row r="32" spans="1:12" ht="23.25" customHeight="1">
      <c r="A32" s="27"/>
      <c r="B32" s="438" t="s">
        <v>390</v>
      </c>
      <c r="C32" s="144" t="s">
        <v>388</v>
      </c>
      <c r="D32" s="49">
        <v>420</v>
      </c>
      <c r="E32" s="362" t="s">
        <v>382</v>
      </c>
      <c r="F32" s="472" t="s">
        <v>389</v>
      </c>
      <c r="G32" s="303">
        <v>150</v>
      </c>
      <c r="H32" s="303">
        <v>143</v>
      </c>
      <c r="I32" s="533">
        <v>55</v>
      </c>
      <c r="J32" s="138"/>
      <c r="K32" s="81"/>
      <c r="L32" s="27"/>
    </row>
    <row r="33" spans="1:12" ht="23.25" customHeight="1">
      <c r="A33" s="27"/>
      <c r="B33" s="438" t="s">
        <v>391</v>
      </c>
      <c r="C33" s="144" t="s">
        <v>388</v>
      </c>
      <c r="D33" s="49">
        <v>420</v>
      </c>
      <c r="E33" s="362" t="s">
        <v>382</v>
      </c>
      <c r="F33" s="472" t="s">
        <v>389</v>
      </c>
      <c r="G33" s="303">
        <v>100</v>
      </c>
      <c r="H33" s="303">
        <v>82</v>
      </c>
      <c r="I33" s="533">
        <v>29</v>
      </c>
      <c r="J33" s="138"/>
      <c r="K33" s="81"/>
      <c r="L33" s="27"/>
    </row>
    <row r="34" spans="1:12" ht="23.25" customHeight="1">
      <c r="A34" s="27"/>
      <c r="B34" s="438" t="s">
        <v>392</v>
      </c>
      <c r="C34" s="144" t="s">
        <v>21</v>
      </c>
      <c r="D34" s="49">
        <v>540</v>
      </c>
      <c r="E34" s="440" t="s">
        <v>382</v>
      </c>
      <c r="F34" s="440" t="s">
        <v>393</v>
      </c>
      <c r="G34" s="447">
        <v>50</v>
      </c>
      <c r="H34" s="303">
        <v>50</v>
      </c>
      <c r="I34" s="532">
        <v>48</v>
      </c>
      <c r="J34" s="138"/>
      <c r="K34" s="36"/>
      <c r="L34" s="27"/>
    </row>
    <row r="35" spans="1:12" ht="23.25" customHeight="1">
      <c r="A35" s="27"/>
      <c r="B35" s="438" t="s">
        <v>394</v>
      </c>
      <c r="C35" s="144" t="s">
        <v>103</v>
      </c>
      <c r="D35" s="49">
        <v>405</v>
      </c>
      <c r="E35" s="440" t="s">
        <v>386</v>
      </c>
      <c r="F35" s="440" t="s">
        <v>395</v>
      </c>
      <c r="G35" s="447">
        <v>60</v>
      </c>
      <c r="H35" s="303">
        <v>47</v>
      </c>
      <c r="I35" s="533">
        <v>21</v>
      </c>
      <c r="J35" s="138"/>
      <c r="K35" s="42"/>
      <c r="L35" s="27"/>
    </row>
    <row r="36" spans="1:12" ht="23.25" customHeight="1">
      <c r="A36" s="27"/>
      <c r="B36" s="438" t="s">
        <v>396</v>
      </c>
      <c r="C36" s="144" t="s">
        <v>388</v>
      </c>
      <c r="D36" s="49">
        <v>360</v>
      </c>
      <c r="E36" s="440" t="s">
        <v>389</v>
      </c>
      <c r="F36" s="440" t="s">
        <v>397</v>
      </c>
      <c r="G36" s="447">
        <v>120</v>
      </c>
      <c r="H36" s="303">
        <v>104</v>
      </c>
      <c r="I36" s="140">
        <v>36</v>
      </c>
      <c r="J36" s="138"/>
      <c r="K36" s="42"/>
      <c r="L36" s="27"/>
    </row>
    <row r="37" spans="1:12" ht="23.25" customHeight="1">
      <c r="A37" s="27"/>
      <c r="B37" s="438" t="s">
        <v>398</v>
      </c>
      <c r="C37" s="144" t="s">
        <v>41</v>
      </c>
      <c r="D37" s="49">
        <v>405</v>
      </c>
      <c r="E37" s="440" t="s">
        <v>389</v>
      </c>
      <c r="F37" s="440" t="s">
        <v>395</v>
      </c>
      <c r="G37" s="447">
        <v>23</v>
      </c>
      <c r="H37" s="303">
        <v>21</v>
      </c>
      <c r="I37" s="532">
        <v>12</v>
      </c>
      <c r="J37" s="138"/>
      <c r="K37" s="300"/>
      <c r="L37" s="27"/>
    </row>
    <row r="38" spans="1:12" ht="23.25" customHeight="1">
      <c r="A38" s="27"/>
      <c r="B38" s="438" t="s">
        <v>368</v>
      </c>
      <c r="C38" s="144" t="s">
        <v>90</v>
      </c>
      <c r="D38" s="49">
        <v>360</v>
      </c>
      <c r="E38" s="440" t="s">
        <v>389</v>
      </c>
      <c r="F38" s="440" t="s">
        <v>395</v>
      </c>
      <c r="G38" s="447">
        <v>25</v>
      </c>
      <c r="H38" s="303">
        <v>24</v>
      </c>
      <c r="I38" s="140">
        <v>16</v>
      </c>
      <c r="J38" s="138"/>
      <c r="K38" s="300"/>
      <c r="L38" s="27"/>
    </row>
    <row r="39" spans="1:12" ht="23.25" customHeight="1">
      <c r="A39" s="27"/>
      <c r="B39" s="438" t="s">
        <v>399</v>
      </c>
      <c r="C39" s="144" t="s">
        <v>33</v>
      </c>
      <c r="D39" s="49">
        <v>360</v>
      </c>
      <c r="E39" s="372" t="s">
        <v>389</v>
      </c>
      <c r="F39" s="372" t="s">
        <v>395</v>
      </c>
      <c r="G39" s="373">
        <v>60</v>
      </c>
      <c r="H39" s="374">
        <v>57</v>
      </c>
      <c r="I39" s="533">
        <v>47</v>
      </c>
      <c r="J39" s="138"/>
      <c r="K39" s="300"/>
      <c r="L39" s="27"/>
    </row>
    <row r="40" spans="1:12" ht="23.25" customHeight="1">
      <c r="A40" s="27"/>
      <c r="B40" s="438" t="s">
        <v>400</v>
      </c>
      <c r="C40" s="144" t="s">
        <v>47</v>
      </c>
      <c r="D40" s="49">
        <v>540</v>
      </c>
      <c r="E40" s="372" t="s">
        <v>389</v>
      </c>
      <c r="F40" s="372" t="s">
        <v>401</v>
      </c>
      <c r="G40" s="373">
        <v>30</v>
      </c>
      <c r="H40" s="374">
        <v>29</v>
      </c>
      <c r="I40" s="533">
        <v>15</v>
      </c>
      <c r="J40" s="138"/>
      <c r="K40" s="300"/>
      <c r="L40" s="27"/>
    </row>
    <row r="41" spans="1:12" ht="23.25" customHeight="1">
      <c r="A41" s="27"/>
      <c r="B41" s="438" t="s">
        <v>387</v>
      </c>
      <c r="C41" s="144" t="s">
        <v>388</v>
      </c>
      <c r="D41" s="49">
        <v>510</v>
      </c>
      <c r="E41" s="372" t="s">
        <v>389</v>
      </c>
      <c r="F41" s="372" t="s">
        <v>395</v>
      </c>
      <c r="G41" s="373">
        <v>60</v>
      </c>
      <c r="H41" s="374">
        <v>60</v>
      </c>
      <c r="I41" s="532">
        <v>13</v>
      </c>
      <c r="J41" s="138"/>
      <c r="K41" s="300"/>
      <c r="L41" s="27"/>
    </row>
    <row r="42" spans="1:12" ht="23.25" customHeight="1">
      <c r="A42" s="27"/>
      <c r="B42" s="438" t="s">
        <v>402</v>
      </c>
      <c r="C42" s="144" t="s">
        <v>388</v>
      </c>
      <c r="D42" s="49">
        <v>510</v>
      </c>
      <c r="E42" s="372" t="s">
        <v>389</v>
      </c>
      <c r="F42" s="372" t="s">
        <v>395</v>
      </c>
      <c r="G42" s="373">
        <v>90</v>
      </c>
      <c r="H42" s="374">
        <v>92</v>
      </c>
      <c r="I42" s="533">
        <v>35</v>
      </c>
      <c r="J42" s="138"/>
      <c r="K42" s="300"/>
      <c r="L42" s="27"/>
    </row>
    <row r="43" spans="1:12" ht="23.25" customHeight="1">
      <c r="A43" s="27"/>
      <c r="B43" s="438" t="s">
        <v>403</v>
      </c>
      <c r="C43" s="144" t="s">
        <v>388</v>
      </c>
      <c r="D43" s="49">
        <v>510</v>
      </c>
      <c r="E43" s="372" t="s">
        <v>389</v>
      </c>
      <c r="F43" s="372" t="s">
        <v>395</v>
      </c>
      <c r="G43" s="373">
        <v>60</v>
      </c>
      <c r="H43" s="374">
        <v>50</v>
      </c>
      <c r="I43" s="532">
        <v>21</v>
      </c>
      <c r="J43" s="534"/>
      <c r="K43" s="36"/>
      <c r="L43" s="27"/>
    </row>
    <row r="44" spans="1:12" ht="23.25" customHeight="1">
      <c r="A44" s="27"/>
      <c r="B44" s="438" t="s">
        <v>404</v>
      </c>
      <c r="C44" s="144" t="s">
        <v>33</v>
      </c>
      <c r="D44" s="49">
        <v>450</v>
      </c>
      <c r="E44" s="372" t="s">
        <v>401</v>
      </c>
      <c r="F44" s="372" t="s">
        <v>405</v>
      </c>
      <c r="G44" s="373">
        <v>55</v>
      </c>
      <c r="H44" s="374">
        <v>59</v>
      </c>
      <c r="I44" s="532">
        <v>39</v>
      </c>
      <c r="J44" s="534"/>
      <c r="K44" s="42"/>
      <c r="L44" s="27"/>
    </row>
    <row r="45" spans="1:12" ht="23.25" customHeight="1">
      <c r="A45" s="27"/>
      <c r="B45" s="438" t="s">
        <v>406</v>
      </c>
      <c r="C45" s="144" t="s">
        <v>37</v>
      </c>
      <c r="D45" s="49">
        <v>450</v>
      </c>
      <c r="E45" s="372" t="s">
        <v>401</v>
      </c>
      <c r="F45" s="372" t="s">
        <v>405</v>
      </c>
      <c r="G45" s="373">
        <v>40</v>
      </c>
      <c r="H45" s="374">
        <v>39</v>
      </c>
      <c r="I45" s="532">
        <v>17</v>
      </c>
      <c r="J45" s="60"/>
      <c r="K45" s="42"/>
      <c r="L45" s="27"/>
    </row>
    <row r="46" spans="1:12" ht="23.25" customHeight="1">
      <c r="A46" s="27"/>
      <c r="B46" s="438" t="s">
        <v>396</v>
      </c>
      <c r="C46" s="144" t="s">
        <v>388</v>
      </c>
      <c r="D46" s="49">
        <v>360</v>
      </c>
      <c r="E46" s="372" t="s">
        <v>401</v>
      </c>
      <c r="F46" s="372" t="s">
        <v>407</v>
      </c>
      <c r="G46" s="373">
        <v>60</v>
      </c>
      <c r="H46" s="374">
        <v>59</v>
      </c>
      <c r="I46" s="532">
        <v>19</v>
      </c>
      <c r="J46" s="60"/>
      <c r="K46" s="300"/>
      <c r="L46" s="27"/>
    </row>
    <row r="47" spans="1:12" ht="23.25" customHeight="1">
      <c r="A47" s="27"/>
      <c r="B47" s="438" t="s">
        <v>408</v>
      </c>
      <c r="C47" s="144" t="s">
        <v>388</v>
      </c>
      <c r="D47" s="49">
        <v>405</v>
      </c>
      <c r="E47" s="372" t="s">
        <v>401</v>
      </c>
      <c r="F47" s="372" t="s">
        <v>407</v>
      </c>
      <c r="G47" s="373">
        <v>60</v>
      </c>
      <c r="H47" s="374">
        <v>56</v>
      </c>
      <c r="I47" s="532">
        <v>30</v>
      </c>
      <c r="J47" s="134"/>
      <c r="K47" s="300"/>
      <c r="L47" s="27"/>
    </row>
    <row r="48" spans="1:12" ht="23.25" customHeight="1">
      <c r="A48" s="27"/>
      <c r="B48" s="438" t="s">
        <v>387</v>
      </c>
      <c r="C48" s="144" t="s">
        <v>388</v>
      </c>
      <c r="D48" s="49">
        <v>510</v>
      </c>
      <c r="E48" s="372" t="s">
        <v>401</v>
      </c>
      <c r="F48" s="372" t="s">
        <v>407</v>
      </c>
      <c r="G48" s="373">
        <v>60</v>
      </c>
      <c r="H48" s="374">
        <v>58</v>
      </c>
      <c r="I48" s="532">
        <v>29</v>
      </c>
      <c r="J48" s="84"/>
      <c r="K48" s="300"/>
      <c r="L48" s="27"/>
    </row>
    <row r="49" spans="1:12" ht="23.25" customHeight="1">
      <c r="A49" s="27"/>
      <c r="B49" s="438" t="s">
        <v>402</v>
      </c>
      <c r="C49" s="144" t="s">
        <v>388</v>
      </c>
      <c r="D49" s="49">
        <v>510</v>
      </c>
      <c r="E49" s="372" t="s">
        <v>401</v>
      </c>
      <c r="F49" s="372" t="s">
        <v>407</v>
      </c>
      <c r="G49" s="373">
        <v>60</v>
      </c>
      <c r="H49" s="374">
        <v>60</v>
      </c>
      <c r="I49" s="532">
        <v>41</v>
      </c>
      <c r="J49" s="84"/>
      <c r="K49" s="300"/>
      <c r="L49" s="27"/>
    </row>
    <row r="50" spans="1:12" ht="23.25" customHeight="1">
      <c r="A50" s="27"/>
      <c r="B50" s="438" t="s">
        <v>403</v>
      </c>
      <c r="C50" s="144" t="s">
        <v>388</v>
      </c>
      <c r="D50" s="49">
        <v>510</v>
      </c>
      <c r="E50" s="372" t="s">
        <v>401</v>
      </c>
      <c r="F50" s="372" t="s">
        <v>407</v>
      </c>
      <c r="G50" s="373">
        <v>60</v>
      </c>
      <c r="H50" s="374">
        <v>61</v>
      </c>
      <c r="I50" s="532">
        <v>40</v>
      </c>
      <c r="J50" s="84"/>
      <c r="K50" s="300"/>
      <c r="L50" s="27"/>
    </row>
    <row r="51" spans="1:12" ht="23.25" customHeight="1">
      <c r="A51" s="27"/>
      <c r="B51" s="438" t="s">
        <v>398</v>
      </c>
      <c r="C51" s="144" t="s">
        <v>41</v>
      </c>
      <c r="D51" s="49">
        <v>405</v>
      </c>
      <c r="E51" s="372" t="s">
        <v>409</v>
      </c>
      <c r="F51" s="372" t="s">
        <v>407</v>
      </c>
      <c r="G51" s="373">
        <v>23</v>
      </c>
      <c r="H51" s="374">
        <v>9</v>
      </c>
      <c r="I51" s="532">
        <v>5</v>
      </c>
      <c r="J51" s="84"/>
      <c r="K51" s="300"/>
      <c r="L51" s="27"/>
    </row>
    <row r="52" spans="1:12" ht="23.25" customHeight="1">
      <c r="A52" s="27"/>
      <c r="B52" s="524" t="s">
        <v>410</v>
      </c>
      <c r="C52" s="525" t="s">
        <v>24</v>
      </c>
      <c r="D52" s="526">
        <v>360</v>
      </c>
      <c r="E52" s="527" t="s">
        <v>405</v>
      </c>
      <c r="F52" s="527" t="s">
        <v>411</v>
      </c>
      <c r="G52" s="528">
        <v>24</v>
      </c>
      <c r="H52" s="529">
        <v>23</v>
      </c>
      <c r="I52" s="535">
        <v>18</v>
      </c>
      <c r="J52" s="84"/>
      <c r="K52" s="300"/>
      <c r="L52" s="27"/>
    </row>
    <row r="53" spans="1:12" ht="23.25" customHeight="1">
      <c r="A53" s="27"/>
      <c r="B53" s="738" t="s">
        <v>412</v>
      </c>
      <c r="C53" s="738"/>
      <c r="D53" s="738"/>
      <c r="E53" s="738"/>
      <c r="F53" s="738"/>
      <c r="G53" s="738"/>
      <c r="H53" s="738"/>
      <c r="I53" s="738"/>
      <c r="J53" s="738"/>
      <c r="K53" s="300"/>
      <c r="L53" s="27"/>
    </row>
    <row r="54" spans="1:12" ht="23.25" customHeight="1">
      <c r="B54" s="32" t="s">
        <v>7</v>
      </c>
      <c r="C54" s="376"/>
      <c r="D54" s="36"/>
      <c r="E54" s="372"/>
      <c r="F54" s="372"/>
      <c r="G54" s="373"/>
      <c r="H54" s="374"/>
      <c r="I54" s="374"/>
      <c r="J54" s="520"/>
      <c r="K54" s="385"/>
      <c r="L54" s="27"/>
    </row>
    <row r="55" spans="1:12" ht="23.25" customHeight="1">
      <c r="B55" s="376"/>
      <c r="C55" s="376"/>
      <c r="D55" s="36"/>
      <c r="E55" s="372"/>
      <c r="F55" s="372"/>
      <c r="G55" s="373"/>
      <c r="H55" s="374"/>
      <c r="I55" s="374"/>
      <c r="J55" s="81"/>
      <c r="K55" s="81"/>
      <c r="L55" s="27"/>
    </row>
    <row r="56" spans="1:12" ht="23.25" customHeight="1">
      <c r="B56" s="376"/>
      <c r="C56" s="376"/>
      <c r="D56" s="372"/>
      <c r="E56" s="372"/>
      <c r="F56" s="372"/>
      <c r="G56" s="373"/>
      <c r="H56" s="373"/>
      <c r="I56" s="373"/>
      <c r="J56" s="81"/>
      <c r="K56" s="81"/>
      <c r="L56" s="27"/>
    </row>
    <row r="57" spans="1:12" ht="23.25" customHeight="1">
      <c r="B57" s="377"/>
      <c r="C57" s="269"/>
      <c r="D57" s="269"/>
      <c r="E57" s="269"/>
      <c r="F57" s="269"/>
      <c r="G57" s="378"/>
      <c r="H57" s="269"/>
      <c r="I57" s="269"/>
      <c r="J57" s="81"/>
      <c r="K57" s="81"/>
      <c r="L57" s="27"/>
    </row>
    <row r="58" spans="1:12" ht="23.25" customHeight="1">
      <c r="B58" s="379"/>
      <c r="C58" s="379"/>
      <c r="D58" s="380"/>
      <c r="E58" s="380"/>
      <c r="F58" s="380"/>
      <c r="G58" s="381"/>
      <c r="H58" s="382"/>
      <c r="I58" s="382"/>
      <c r="J58" s="335"/>
      <c r="K58" s="42"/>
      <c r="L58" s="27"/>
    </row>
    <row r="59" spans="1:12" ht="23.25" customHeight="1">
      <c r="B59" s="379"/>
      <c r="C59" s="379"/>
      <c r="D59" s="380"/>
      <c r="E59" s="380"/>
      <c r="F59" s="380"/>
      <c r="G59" s="381"/>
      <c r="H59" s="382"/>
      <c r="I59" s="536"/>
      <c r="J59" s="521"/>
      <c r="K59" s="42"/>
      <c r="L59" s="27"/>
    </row>
    <row r="60" spans="1:12" ht="23.25" customHeight="1">
      <c r="B60" s="379"/>
      <c r="C60" s="379"/>
      <c r="D60" s="380"/>
      <c r="E60" s="380"/>
      <c r="F60" s="380"/>
      <c r="G60" s="381"/>
      <c r="H60" s="382"/>
      <c r="I60" s="536"/>
      <c r="J60" s="84"/>
      <c r="K60" s="300"/>
      <c r="L60" s="27"/>
    </row>
    <row r="61" spans="1:12" ht="23.25" customHeight="1">
      <c r="B61" s="383"/>
      <c r="C61" s="383"/>
      <c r="D61" s="384"/>
      <c r="E61" s="384"/>
      <c r="F61" s="384"/>
      <c r="G61" s="384"/>
      <c r="H61" s="384"/>
      <c r="I61" s="384"/>
      <c r="J61" s="84"/>
      <c r="K61" s="300"/>
      <c r="L61" s="27"/>
    </row>
    <row r="62" spans="1:12" ht="23.25" customHeight="1">
      <c r="B62" s="384"/>
      <c r="C62" s="384"/>
      <c r="D62" s="384"/>
      <c r="E62" s="384"/>
      <c r="F62" s="384"/>
      <c r="G62" s="384"/>
      <c r="H62" s="384"/>
      <c r="I62" s="384"/>
      <c r="J62" s="134"/>
      <c r="K62" s="300"/>
      <c r="L62" s="27"/>
    </row>
    <row r="63" spans="1:12" ht="23.25" customHeight="1">
      <c r="B63" s="384"/>
      <c r="C63" s="384"/>
      <c r="D63" s="384"/>
      <c r="E63" s="384"/>
      <c r="F63" s="384"/>
      <c r="G63" s="384"/>
      <c r="H63" s="384"/>
      <c r="I63" s="384"/>
      <c r="J63" s="84"/>
      <c r="K63" s="300"/>
      <c r="L63" s="27"/>
    </row>
    <row r="64" spans="1:12" ht="23.25" customHeight="1">
      <c r="B64" s="384"/>
      <c r="C64" s="384"/>
      <c r="D64" s="384"/>
      <c r="E64" s="384"/>
      <c r="F64" s="384"/>
      <c r="G64" s="384"/>
      <c r="H64" s="384"/>
      <c r="I64" s="384"/>
      <c r="J64" s="84"/>
      <c r="K64" s="300"/>
      <c r="L64" s="27"/>
    </row>
    <row r="65" spans="2:12" ht="23.25" customHeight="1">
      <c r="B65" s="384"/>
      <c r="C65" s="384"/>
      <c r="D65" s="384"/>
      <c r="E65" s="384"/>
      <c r="F65" s="384"/>
      <c r="G65" s="384"/>
      <c r="H65" s="384"/>
      <c r="I65" s="384"/>
      <c r="J65" s="134"/>
      <c r="K65" s="300"/>
      <c r="L65" s="27"/>
    </row>
    <row r="66" spans="2:12" ht="23.25" customHeight="1">
      <c r="B66" s="384"/>
      <c r="C66" s="384"/>
      <c r="D66" s="384"/>
      <c r="E66" s="384"/>
      <c r="F66" s="384"/>
      <c r="G66" s="384"/>
      <c r="H66" s="384"/>
      <c r="I66" s="384"/>
      <c r="J66" s="134"/>
      <c r="K66" s="300"/>
      <c r="L66" s="27"/>
    </row>
    <row r="67" spans="2:12" ht="23.25" customHeight="1">
      <c r="B67" s="384"/>
      <c r="C67" s="384"/>
      <c r="D67" s="384"/>
      <c r="E67" s="384"/>
      <c r="F67" s="384"/>
      <c r="G67" s="384"/>
      <c r="H67" s="384"/>
      <c r="I67" s="384"/>
      <c r="J67" s="520"/>
      <c r="K67" s="385"/>
      <c r="L67" s="27"/>
    </row>
    <row r="68" spans="2:12" ht="23.25" customHeight="1">
      <c r="B68" s="386"/>
      <c r="C68" s="386"/>
      <c r="D68" s="386"/>
      <c r="E68" s="386"/>
      <c r="F68" s="386"/>
      <c r="G68" s="386"/>
      <c r="H68" s="386"/>
      <c r="I68" s="386"/>
      <c r="J68" s="81"/>
      <c r="K68" s="81"/>
      <c r="L68" s="27"/>
    </row>
    <row r="69" spans="2:12" ht="23.25" customHeight="1">
      <c r="B69" s="36"/>
      <c r="C69" s="81"/>
      <c r="D69" s="81"/>
      <c r="E69" s="81"/>
      <c r="F69" s="81"/>
      <c r="G69" s="81"/>
      <c r="H69" s="81"/>
      <c r="I69" s="81"/>
      <c r="J69" s="81"/>
      <c r="K69" s="81"/>
      <c r="L69" s="27"/>
    </row>
    <row r="70" spans="2:12" ht="23.25" customHeight="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27"/>
    </row>
    <row r="71" spans="2:12" ht="23.25" customHeight="1">
      <c r="B71" s="257"/>
      <c r="C71" s="387"/>
      <c r="D71" s="388"/>
      <c r="E71" s="295"/>
      <c r="F71" s="295"/>
      <c r="G71" s="389"/>
      <c r="H71" s="42"/>
      <c r="I71" s="335"/>
      <c r="J71" s="335"/>
      <c r="K71" s="42"/>
      <c r="L71" s="27"/>
    </row>
    <row r="72" spans="2:12" ht="23.25" customHeight="1">
      <c r="B72" s="390"/>
      <c r="C72" s="391"/>
      <c r="D72" s="391"/>
      <c r="E72" s="391"/>
      <c r="F72" s="391"/>
      <c r="G72" s="391"/>
      <c r="H72" s="391"/>
      <c r="I72" s="521"/>
      <c r="J72" s="521"/>
      <c r="K72" s="42"/>
      <c r="L72" s="27"/>
    </row>
    <row r="73" spans="2:12" ht="23.25" customHeight="1">
      <c r="B73" s="376"/>
      <c r="C73" s="68"/>
      <c r="D73" s="68"/>
      <c r="E73" s="68"/>
      <c r="F73" s="68"/>
      <c r="G73" s="68"/>
      <c r="H73" s="68"/>
      <c r="I73" s="84"/>
      <c r="J73" s="84"/>
      <c r="K73" s="300"/>
      <c r="L73" s="27"/>
    </row>
    <row r="74" spans="2:12" ht="23.25" customHeight="1">
      <c r="B74" s="376"/>
      <c r="C74" s="68"/>
      <c r="D74" s="68"/>
      <c r="E74" s="68"/>
      <c r="F74" s="68"/>
      <c r="G74" s="68"/>
      <c r="H74" s="68"/>
      <c r="I74" s="84"/>
      <c r="J74" s="84"/>
      <c r="K74" s="300"/>
      <c r="L74" s="27"/>
    </row>
    <row r="75" spans="2:12" ht="23.25" customHeight="1">
      <c r="B75" s="376"/>
      <c r="C75" s="68"/>
      <c r="D75" s="68"/>
      <c r="E75" s="68"/>
      <c r="F75" s="68"/>
      <c r="G75" s="68"/>
      <c r="H75" s="68"/>
      <c r="I75" s="84"/>
      <c r="J75" s="84"/>
      <c r="K75" s="300"/>
      <c r="L75" s="27"/>
    </row>
    <row r="76" spans="2:12" ht="23.25" customHeight="1">
      <c r="B76" s="376"/>
      <c r="C76" s="68"/>
      <c r="D76" s="68"/>
      <c r="E76" s="68"/>
      <c r="F76" s="68"/>
      <c r="G76" s="68"/>
      <c r="H76" s="68"/>
      <c r="I76" s="84"/>
      <c r="J76" s="84"/>
      <c r="K76" s="300"/>
      <c r="L76" s="27"/>
    </row>
    <row r="77" spans="2:12" ht="23.25" customHeight="1">
      <c r="B77" s="376"/>
      <c r="C77" s="68"/>
      <c r="D77" s="68"/>
      <c r="E77" s="68"/>
      <c r="F77" s="68"/>
      <c r="G77" s="68"/>
      <c r="H77" s="68"/>
      <c r="I77" s="84"/>
      <c r="J77" s="84"/>
      <c r="K77" s="300"/>
      <c r="L77" s="27"/>
    </row>
    <row r="78" spans="2:12" ht="23.25" customHeight="1">
      <c r="B78" s="376"/>
      <c r="C78" s="68"/>
      <c r="D78" s="68"/>
      <c r="E78" s="68"/>
      <c r="F78" s="68"/>
      <c r="G78" s="68"/>
      <c r="H78" s="68"/>
      <c r="I78" s="84"/>
      <c r="J78" s="84"/>
      <c r="K78" s="300"/>
      <c r="L78" s="27"/>
    </row>
    <row r="79" spans="2:12" ht="23.25" customHeight="1">
      <c r="B79" s="269"/>
      <c r="C79" s="392"/>
      <c r="D79" s="392"/>
      <c r="E79" s="392"/>
      <c r="F79" s="392"/>
      <c r="G79" s="392"/>
      <c r="H79" s="392"/>
      <c r="I79" s="520"/>
      <c r="J79" s="520"/>
      <c r="K79" s="385"/>
      <c r="L79" s="27"/>
    </row>
    <row r="80" spans="2:12" ht="23.25" customHeight="1">
      <c r="B80" s="32"/>
      <c r="C80" s="81"/>
      <c r="D80" s="81"/>
      <c r="E80" s="81"/>
      <c r="F80" s="81"/>
      <c r="G80" s="81"/>
      <c r="H80" s="81"/>
      <c r="I80" s="81"/>
      <c r="J80" s="81"/>
      <c r="K80" s="81"/>
      <c r="L80" s="27"/>
    </row>
    <row r="81" spans="2:12" ht="23.25" customHeight="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27"/>
    </row>
    <row r="82" spans="2:12" ht="23.25" customHeight="1">
      <c r="B82" s="257"/>
      <c r="C82" s="325"/>
      <c r="D82" s="325"/>
      <c r="E82" s="325"/>
      <c r="F82" s="325"/>
      <c r="G82" s="325"/>
      <c r="H82" s="325"/>
      <c r="I82" s="145"/>
      <c r="J82" s="145"/>
      <c r="K82" s="325"/>
      <c r="L82" s="27"/>
    </row>
    <row r="83" spans="2:12" ht="23.25" customHeight="1">
      <c r="B83" s="390"/>
      <c r="C83" s="391"/>
      <c r="D83" s="391"/>
      <c r="E83" s="391"/>
      <c r="F83" s="391"/>
      <c r="G83" s="391"/>
      <c r="H83" s="391"/>
      <c r="I83" s="521"/>
      <c r="J83" s="521"/>
      <c r="K83" s="42"/>
      <c r="L83" s="27"/>
    </row>
    <row r="84" spans="2:12" ht="23.25" customHeight="1">
      <c r="B84" s="376"/>
      <c r="C84" s="68"/>
      <c r="D84" s="68"/>
      <c r="E84" s="68"/>
      <c r="F84" s="68"/>
      <c r="G84" s="68"/>
      <c r="H84" s="68"/>
      <c r="I84" s="134"/>
      <c r="J84" s="134"/>
      <c r="K84" s="300"/>
      <c r="L84" s="27"/>
    </row>
    <row r="85" spans="2:12" ht="23.25" customHeight="1">
      <c r="B85" s="376"/>
      <c r="C85" s="68"/>
      <c r="D85" s="68"/>
      <c r="E85" s="68"/>
      <c r="F85" s="68"/>
      <c r="G85" s="68"/>
      <c r="H85" s="68"/>
      <c r="I85" s="134"/>
      <c r="J85" s="134"/>
      <c r="K85" s="300"/>
      <c r="L85" s="27"/>
    </row>
    <row r="86" spans="2:12" ht="23.25" customHeight="1">
      <c r="B86" s="269"/>
      <c r="C86" s="392"/>
      <c r="D86" s="392"/>
      <c r="E86" s="392"/>
      <c r="F86" s="392"/>
      <c r="G86" s="392"/>
      <c r="H86" s="392"/>
      <c r="I86" s="520"/>
      <c r="J86" s="520"/>
      <c r="K86" s="300"/>
      <c r="L86" s="27"/>
    </row>
    <row r="87" spans="2:12" ht="23.25" customHeight="1">
      <c r="B87" s="32"/>
      <c r="C87" s="36"/>
      <c r="D87" s="36"/>
      <c r="E87" s="36"/>
      <c r="F87" s="36"/>
      <c r="G87" s="36"/>
      <c r="H87" s="36"/>
      <c r="I87" s="145"/>
      <c r="J87" s="145"/>
      <c r="K87" s="36"/>
      <c r="L87" s="27"/>
    </row>
    <row r="88" spans="2:12" ht="23.25" customHeight="1">
      <c r="B88" s="36"/>
      <c r="C88" s="36"/>
      <c r="D88" s="36"/>
      <c r="E88" s="36"/>
      <c r="F88" s="36"/>
      <c r="G88" s="36"/>
      <c r="H88" s="36"/>
      <c r="I88" s="145"/>
      <c r="J88" s="145"/>
      <c r="K88" s="36"/>
      <c r="L88" s="27"/>
    </row>
    <row r="89" spans="2:12" ht="23.25" customHeight="1">
      <c r="B89" s="36"/>
      <c r="C89" s="36"/>
      <c r="D89" s="36"/>
      <c r="E89" s="36"/>
      <c r="F89" s="36"/>
      <c r="G89" s="36"/>
      <c r="H89" s="36"/>
      <c r="I89" s="145"/>
      <c r="J89" s="145"/>
      <c r="K89" s="36"/>
      <c r="L89" s="27"/>
    </row>
    <row r="90" spans="2:12" ht="23.25" customHeight="1">
      <c r="B90" s="36"/>
      <c r="C90" s="36"/>
      <c r="D90" s="36"/>
      <c r="E90" s="36"/>
      <c r="F90" s="36"/>
      <c r="G90" s="36"/>
      <c r="H90" s="36"/>
      <c r="I90" s="145"/>
      <c r="J90" s="145"/>
      <c r="K90" s="36"/>
      <c r="L90" s="27"/>
    </row>
    <row r="91" spans="2:12" ht="23.25" customHeight="1">
      <c r="B91" s="36"/>
      <c r="C91" s="36"/>
      <c r="D91" s="36"/>
      <c r="E91" s="36"/>
      <c r="F91" s="36"/>
      <c r="G91" s="36"/>
      <c r="H91" s="36"/>
      <c r="I91" s="145"/>
      <c r="J91" s="145"/>
      <c r="K91" s="36"/>
      <c r="L91" s="27"/>
    </row>
    <row r="92" spans="2:12" ht="23.25" customHeight="1">
      <c r="B92" s="36"/>
      <c r="C92" s="36"/>
      <c r="D92" s="36"/>
      <c r="E92" s="36"/>
      <c r="F92" s="36"/>
      <c r="G92" s="36"/>
      <c r="H92" s="36"/>
      <c r="I92" s="145"/>
      <c r="J92" s="145"/>
      <c r="K92" s="36"/>
      <c r="L92" s="27"/>
    </row>
    <row r="93" spans="2:12" ht="23.25" customHeight="1">
      <c r="B93" s="36"/>
      <c r="C93" s="36"/>
      <c r="D93" s="36"/>
      <c r="E93" s="36"/>
      <c r="F93" s="36"/>
      <c r="G93" s="36"/>
      <c r="H93" s="36"/>
      <c r="I93" s="145"/>
      <c r="J93" s="145"/>
      <c r="K93" s="36"/>
      <c r="L93" s="27"/>
    </row>
    <row r="94" spans="2:12" ht="23.25" customHeight="1">
      <c r="B94" s="36"/>
      <c r="C94" s="36"/>
      <c r="D94" s="36"/>
      <c r="E94" s="36"/>
      <c r="F94" s="36"/>
      <c r="G94" s="36"/>
      <c r="H94" s="36"/>
      <c r="I94" s="145"/>
      <c r="J94" s="145"/>
      <c r="K94" s="36"/>
      <c r="L94" s="27"/>
    </row>
    <row r="95" spans="2:12" ht="23.25" customHeight="1">
      <c r="B95" s="36"/>
      <c r="C95" s="36"/>
      <c r="D95" s="36"/>
      <c r="E95" s="36"/>
      <c r="F95" s="36"/>
      <c r="G95" s="36"/>
      <c r="H95" s="36"/>
      <c r="I95" s="145"/>
      <c r="J95" s="145"/>
      <c r="K95" s="36"/>
      <c r="L95" s="27"/>
    </row>
    <row r="96" spans="2:12" ht="23.25" customHeight="1">
      <c r="B96" s="36"/>
      <c r="C96" s="36"/>
      <c r="D96" s="36"/>
      <c r="E96" s="36"/>
      <c r="F96" s="36"/>
      <c r="G96" s="36"/>
      <c r="H96" s="36"/>
      <c r="I96" s="145"/>
      <c r="J96" s="145"/>
      <c r="K96" s="36"/>
      <c r="L96" s="27"/>
    </row>
    <row r="97" spans="2:12" ht="23.25" customHeight="1">
      <c r="B97" s="36"/>
      <c r="C97" s="36"/>
      <c r="D97" s="36"/>
      <c r="E97" s="36"/>
      <c r="F97" s="36"/>
      <c r="G97" s="36"/>
      <c r="H97" s="36"/>
      <c r="I97" s="145"/>
      <c r="J97" s="145"/>
      <c r="K97" s="36"/>
      <c r="L97" s="27"/>
    </row>
    <row r="98" spans="2:12" ht="23.25" customHeight="1">
      <c r="B98" s="36"/>
      <c r="C98" s="36"/>
      <c r="D98" s="36"/>
      <c r="E98" s="36"/>
      <c r="F98" s="36"/>
      <c r="G98" s="36"/>
      <c r="H98" s="36"/>
      <c r="I98" s="145"/>
      <c r="J98" s="145"/>
      <c r="K98" s="36"/>
      <c r="L98" s="27"/>
    </row>
    <row r="99" spans="2:12" ht="23.25" customHeight="1">
      <c r="B99" s="36"/>
      <c r="C99" s="36"/>
      <c r="D99" s="36"/>
      <c r="E99" s="36"/>
      <c r="F99" s="36"/>
      <c r="G99" s="36"/>
      <c r="H99" s="36"/>
      <c r="I99" s="145"/>
      <c r="J99" s="145"/>
      <c r="K99" s="36"/>
      <c r="L99" s="27"/>
    </row>
    <row r="100" spans="2:12" ht="23.25" customHeight="1">
      <c r="B100" s="36"/>
      <c r="C100" s="36"/>
      <c r="D100" s="36"/>
      <c r="E100" s="36"/>
      <c r="F100" s="36"/>
      <c r="G100" s="36"/>
      <c r="H100" s="36"/>
      <c r="I100" s="145"/>
      <c r="J100" s="145"/>
      <c r="K100" s="36"/>
      <c r="L100" s="27"/>
    </row>
    <row r="101" spans="2:12" ht="23.25" customHeight="1">
      <c r="B101" s="36"/>
      <c r="C101" s="36"/>
      <c r="D101" s="36"/>
      <c r="E101" s="36"/>
      <c r="F101" s="36"/>
      <c r="G101" s="36"/>
      <c r="H101" s="36"/>
      <c r="I101" s="145"/>
      <c r="J101" s="145"/>
      <c r="K101" s="36"/>
      <c r="L101" s="27"/>
    </row>
    <row r="102" spans="2:12" ht="23.25" customHeight="1">
      <c r="B102" s="36"/>
      <c r="C102" s="36"/>
      <c r="D102" s="36"/>
      <c r="E102" s="36"/>
      <c r="F102" s="36"/>
      <c r="G102" s="36"/>
      <c r="H102" s="36"/>
      <c r="I102" s="145"/>
      <c r="J102" s="145"/>
      <c r="K102" s="36"/>
      <c r="L102" s="27"/>
    </row>
    <row r="103" spans="2:12" ht="23.25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27"/>
    </row>
    <row r="104" spans="2:12" ht="23.25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27"/>
    </row>
    <row r="105" spans="2:12" ht="23.25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27"/>
    </row>
    <row r="106" spans="2:12" ht="23.25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27"/>
    </row>
    <row r="107" spans="2:12" ht="23.25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27"/>
    </row>
    <row r="108" spans="2:12" ht="23.25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27"/>
    </row>
    <row r="109" spans="2:12" ht="23.25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27"/>
    </row>
    <row r="110" spans="2:12" ht="23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27"/>
    </row>
    <row r="111" spans="2:12" ht="23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27"/>
    </row>
    <row r="112" spans="2:12" ht="23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27"/>
    </row>
    <row r="113" spans="2:12" ht="23.25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27"/>
    </row>
    <row r="114" spans="2:12" ht="23.25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27"/>
    </row>
    <row r="115" spans="2:12" ht="23.25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27"/>
    </row>
    <row r="116" spans="2:12" ht="23.25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27"/>
    </row>
    <row r="117" spans="2:12" ht="23.25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27"/>
    </row>
    <row r="118" spans="2:12" ht="23.2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27"/>
    </row>
    <row r="119" spans="2:12" ht="23.25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27"/>
    </row>
    <row r="120" spans="2:12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2:12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2:12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2:12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2:12" ht="23.25" customHeight="1"/>
    <row r="221" spans="2:12" ht="23.25" customHeight="1"/>
    <row r="222" spans="2:12" ht="23.25" customHeight="1"/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</sheetData>
  <mergeCells count="1">
    <mergeCell ref="B53:J53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Q250"/>
  <sheetViews>
    <sheetView showGridLines="0" zoomScale="85" zoomScaleNormal="85" workbookViewId="0">
      <selection activeCell="D19" sqref="D19"/>
    </sheetView>
  </sheetViews>
  <sheetFormatPr defaultColWidth="0" defaultRowHeight="15"/>
  <cols>
    <col min="1" max="1" width="2.7109375" customWidth="1"/>
    <col min="2" max="2" width="48.7109375" customWidth="1"/>
    <col min="3" max="9" width="15.7109375" customWidth="1"/>
    <col min="10" max="10" width="13.7109375" hidden="1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0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0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/>
    <row r="12" spans="1:13" ht="23.25" customHeight="1">
      <c r="B12" s="387" t="s">
        <v>413</v>
      </c>
      <c r="C12" s="128"/>
      <c r="D12" s="128"/>
      <c r="E12" s="128"/>
      <c r="F12" s="474"/>
      <c r="G12" s="474"/>
      <c r="H12" s="475"/>
      <c r="I12" s="475"/>
      <c r="J12" s="81"/>
      <c r="K12" s="42"/>
      <c r="L12" s="27"/>
    </row>
    <row r="13" spans="1:13" ht="50.1" customHeight="1">
      <c r="B13" s="476" t="s">
        <v>414</v>
      </c>
      <c r="C13" s="477">
        <v>2010</v>
      </c>
      <c r="D13" s="478">
        <v>2019</v>
      </c>
      <c r="E13" s="477" t="s">
        <v>415</v>
      </c>
      <c r="F13" s="474"/>
      <c r="G13" s="474"/>
      <c r="H13" s="475"/>
      <c r="I13" s="475"/>
      <c r="J13" s="42"/>
      <c r="K13" s="42"/>
      <c r="L13" s="27"/>
    </row>
    <row r="14" spans="1:13" ht="23.25" customHeight="1">
      <c r="B14" s="64" t="s">
        <v>416</v>
      </c>
      <c r="C14" s="465">
        <f>D104</f>
        <v>18</v>
      </c>
      <c r="D14" s="479">
        <f>D34</f>
        <v>44</v>
      </c>
      <c r="E14" s="480">
        <f>IF(ISERROR(D14/C14-1),"-",(D14/C14-1))</f>
        <v>1.4444444444444446</v>
      </c>
      <c r="F14" s="474"/>
      <c r="G14" s="474"/>
      <c r="H14" s="475"/>
      <c r="I14" s="475"/>
      <c r="J14" s="46"/>
      <c r="K14" s="300"/>
      <c r="L14" s="27"/>
    </row>
    <row r="15" spans="1:13" ht="23.25" customHeight="1">
      <c r="B15" s="481" t="s">
        <v>417</v>
      </c>
      <c r="C15" s="465">
        <f>E104</f>
        <v>15</v>
      </c>
      <c r="D15" s="479">
        <f>E34</f>
        <v>45</v>
      </c>
      <c r="E15" s="480">
        <f>IF(ISERROR(D15/C15-1),"-",(D15/C15-1))</f>
        <v>2</v>
      </c>
      <c r="F15" s="474"/>
      <c r="G15" s="474"/>
      <c r="H15" s="475"/>
      <c r="I15" s="475"/>
      <c r="J15" s="134"/>
      <c r="K15" s="300"/>
      <c r="L15" s="27"/>
    </row>
    <row r="16" spans="1:13" ht="23.25" customHeight="1">
      <c r="B16" s="481" t="s">
        <v>418</v>
      </c>
      <c r="C16" s="465">
        <f>F104</f>
        <v>15</v>
      </c>
      <c r="D16" s="479">
        <f>F34</f>
        <v>85</v>
      </c>
      <c r="E16" s="480">
        <f>IF(ISERROR(D16/C16-1),"-",(D16/C16-1))</f>
        <v>4.666666666666667</v>
      </c>
      <c r="F16" s="474"/>
      <c r="G16" s="474"/>
      <c r="H16" s="475"/>
      <c r="I16" s="475"/>
      <c r="J16" s="134"/>
      <c r="K16" s="300"/>
      <c r="L16" s="27"/>
    </row>
    <row r="17" spans="1:12" ht="23.25" customHeight="1">
      <c r="B17" s="481" t="s">
        <v>419</v>
      </c>
      <c r="C17" s="465">
        <v>0</v>
      </c>
      <c r="D17" s="482">
        <f>H34</f>
        <v>26</v>
      </c>
      <c r="E17" s="480" t="str">
        <f>IF(ISERROR(D17/C17-1),"-",(D17/C17-1))</f>
        <v>-</v>
      </c>
      <c r="F17" s="474"/>
      <c r="G17" s="474"/>
      <c r="H17" s="475"/>
      <c r="I17" s="475"/>
      <c r="J17" s="134"/>
      <c r="K17" s="300"/>
      <c r="L17" s="27"/>
    </row>
    <row r="18" spans="1:12" ht="23.25" customHeight="1">
      <c r="B18" s="483" t="s">
        <v>420</v>
      </c>
      <c r="C18" s="484">
        <v>4</v>
      </c>
      <c r="D18" s="485">
        <v>8</v>
      </c>
      <c r="E18" s="486">
        <f>IF(ISERROR(D18/C18-1),"-",(D18/C18-1))</f>
        <v>1</v>
      </c>
      <c r="F18" s="474"/>
      <c r="G18" s="474"/>
      <c r="H18" s="475"/>
      <c r="I18" s="475"/>
      <c r="J18" s="134"/>
      <c r="K18" s="300"/>
      <c r="L18" s="27"/>
    </row>
    <row r="19" spans="1:12" ht="23.25" customHeight="1">
      <c r="B19" s="32" t="s">
        <v>7</v>
      </c>
      <c r="C19" s="18"/>
      <c r="D19" s="18"/>
      <c r="E19" s="18"/>
      <c r="F19" s="474"/>
      <c r="G19" s="474"/>
      <c r="H19" s="475"/>
      <c r="I19" s="475"/>
      <c r="J19" s="134"/>
      <c r="K19" s="300"/>
      <c r="L19" s="27"/>
    </row>
    <row r="20" spans="1:12" ht="23.25" customHeight="1">
      <c r="C20" s="474"/>
      <c r="D20" s="474"/>
      <c r="E20" s="474"/>
      <c r="F20" s="474"/>
      <c r="G20" s="474"/>
      <c r="H20" s="475"/>
      <c r="I20" s="475"/>
      <c r="J20" s="134"/>
      <c r="K20" s="300"/>
      <c r="L20" s="27"/>
    </row>
    <row r="21" spans="1:12" ht="23.25" customHeight="1">
      <c r="C21" s="474"/>
      <c r="D21" s="474"/>
      <c r="E21" s="474"/>
      <c r="F21" s="474"/>
      <c r="G21" s="474"/>
      <c r="H21" s="475"/>
      <c r="I21" s="475"/>
      <c r="J21" s="134"/>
      <c r="K21" s="81"/>
      <c r="L21" s="27"/>
    </row>
    <row r="22" spans="1:12" ht="23.25" customHeight="1">
      <c r="A22" s="27"/>
      <c r="B22" s="387" t="s">
        <v>421</v>
      </c>
      <c r="C22" s="430"/>
      <c r="D22" s="431"/>
      <c r="E22" s="430"/>
      <c r="F22" s="430"/>
      <c r="G22" s="445"/>
      <c r="H22" s="457"/>
      <c r="I22" s="457"/>
      <c r="J22" s="134"/>
      <c r="K22" s="27"/>
      <c r="L22" s="27"/>
    </row>
    <row r="23" spans="1:12" ht="23.25" customHeight="1">
      <c r="A23" s="27"/>
      <c r="B23" s="458" t="s">
        <v>422</v>
      </c>
      <c r="C23" s="487" t="s">
        <v>351</v>
      </c>
      <c r="D23" s="487" t="s">
        <v>354</v>
      </c>
      <c r="E23" s="487" t="s">
        <v>355</v>
      </c>
      <c r="F23" s="487" t="s">
        <v>423</v>
      </c>
      <c r="G23" s="488" t="s">
        <v>424</v>
      </c>
      <c r="H23" s="487" t="s">
        <v>356</v>
      </c>
      <c r="I23" s="457"/>
      <c r="J23" s="134"/>
      <c r="K23" s="27"/>
      <c r="L23" s="27"/>
    </row>
    <row r="24" spans="1:12" ht="23.25" customHeight="1">
      <c r="A24" s="27"/>
      <c r="B24" s="489">
        <v>2019</v>
      </c>
      <c r="C24" s="490"/>
      <c r="D24" s="490"/>
      <c r="E24" s="490"/>
      <c r="F24" s="490"/>
      <c r="G24" s="490"/>
      <c r="H24" s="491"/>
      <c r="I24" s="457"/>
      <c r="J24" s="134"/>
      <c r="K24" s="27"/>
      <c r="L24" s="27"/>
    </row>
    <row r="25" spans="1:12" ht="23.25" customHeight="1">
      <c r="A25" s="27"/>
      <c r="B25" s="492" t="s">
        <v>425</v>
      </c>
      <c r="C25" s="493">
        <v>5760</v>
      </c>
      <c r="D25" s="479">
        <v>6</v>
      </c>
      <c r="E25" s="493">
        <v>6</v>
      </c>
      <c r="F25" s="494">
        <v>11</v>
      </c>
      <c r="G25" s="494">
        <v>1</v>
      </c>
      <c r="H25" s="493">
        <v>5</v>
      </c>
      <c r="I25" s="457"/>
      <c r="J25" s="134"/>
      <c r="K25" s="27"/>
      <c r="L25" s="27"/>
    </row>
    <row r="26" spans="1:12" ht="23.25" customHeight="1">
      <c r="A26" s="27"/>
      <c r="B26" s="492" t="s">
        <v>426</v>
      </c>
      <c r="C26" s="493">
        <v>5760</v>
      </c>
      <c r="D26" s="479">
        <v>0</v>
      </c>
      <c r="E26" s="493">
        <v>0</v>
      </c>
      <c r="F26" s="494">
        <v>1</v>
      </c>
      <c r="G26" s="494">
        <v>0</v>
      </c>
      <c r="H26" s="493">
        <v>2</v>
      </c>
      <c r="I26" s="457"/>
      <c r="J26" s="134"/>
      <c r="K26" s="27"/>
      <c r="L26" s="27"/>
    </row>
    <row r="27" spans="1:12" ht="23.25" customHeight="1">
      <c r="A27" s="27"/>
      <c r="B27" s="492" t="s">
        <v>427</v>
      </c>
      <c r="C27" s="493">
        <v>5760</v>
      </c>
      <c r="D27" s="479">
        <v>0</v>
      </c>
      <c r="E27" s="493">
        <v>0</v>
      </c>
      <c r="F27" s="494">
        <v>4</v>
      </c>
      <c r="G27" s="494">
        <v>2</v>
      </c>
      <c r="H27" s="493">
        <v>5</v>
      </c>
      <c r="I27" s="457"/>
      <c r="J27" s="134"/>
      <c r="K27" s="27"/>
      <c r="L27" s="27"/>
    </row>
    <row r="28" spans="1:12" ht="23.25" customHeight="1">
      <c r="A28" s="27"/>
      <c r="B28" s="492" t="s">
        <v>428</v>
      </c>
      <c r="C28" s="493">
        <v>8640</v>
      </c>
      <c r="D28" s="479">
        <v>6</v>
      </c>
      <c r="E28" s="493">
        <v>6</v>
      </c>
      <c r="F28" s="494">
        <v>6</v>
      </c>
      <c r="G28" s="494">
        <v>0</v>
      </c>
      <c r="H28" s="493">
        <v>0</v>
      </c>
      <c r="I28" s="457"/>
      <c r="J28" s="134"/>
      <c r="K28" s="27"/>
      <c r="L28" s="27"/>
    </row>
    <row r="29" spans="1:12" ht="23.25" customHeight="1">
      <c r="A29" s="27"/>
      <c r="B29" s="492" t="s">
        <v>429</v>
      </c>
      <c r="C29" s="493">
        <v>5760</v>
      </c>
      <c r="D29" s="479">
        <v>2</v>
      </c>
      <c r="E29" s="493">
        <v>3</v>
      </c>
      <c r="F29" s="494">
        <v>3</v>
      </c>
      <c r="G29" s="494">
        <v>1</v>
      </c>
      <c r="H29" s="493">
        <v>0</v>
      </c>
      <c r="I29" s="457"/>
      <c r="J29" s="134"/>
      <c r="K29" s="27"/>
      <c r="L29" s="27"/>
    </row>
    <row r="30" spans="1:12" ht="23.25" customHeight="1">
      <c r="A30" s="27"/>
      <c r="B30" s="492" t="s">
        <v>430</v>
      </c>
      <c r="C30" s="493">
        <v>8640</v>
      </c>
      <c r="D30" s="479">
        <v>4</v>
      </c>
      <c r="E30" s="493">
        <v>4</v>
      </c>
      <c r="F30" s="494">
        <v>9</v>
      </c>
      <c r="G30" s="494">
        <v>0</v>
      </c>
      <c r="H30" s="495">
        <v>4</v>
      </c>
      <c r="I30" s="457"/>
      <c r="J30" s="134"/>
      <c r="K30" s="27"/>
      <c r="L30" s="27"/>
    </row>
    <row r="31" spans="1:12" ht="23.25" customHeight="1">
      <c r="A31" s="27"/>
      <c r="B31" s="492" t="s">
        <v>431</v>
      </c>
      <c r="C31" s="493">
        <v>5760</v>
      </c>
      <c r="D31" s="479">
        <v>12</v>
      </c>
      <c r="E31" s="493">
        <v>12</v>
      </c>
      <c r="F31" s="494">
        <v>23</v>
      </c>
      <c r="G31" s="494">
        <v>2</v>
      </c>
      <c r="H31" s="493">
        <v>10</v>
      </c>
      <c r="I31" s="457"/>
      <c r="J31" s="134"/>
      <c r="K31" s="27"/>
      <c r="L31" s="27"/>
    </row>
    <row r="32" spans="1:12" ht="23.25" customHeight="1">
      <c r="A32" s="27"/>
      <c r="B32" s="275" t="s">
        <v>432</v>
      </c>
      <c r="C32" s="493">
        <v>5760</v>
      </c>
      <c r="D32" s="493">
        <v>8</v>
      </c>
      <c r="E32" s="493">
        <v>8</v>
      </c>
      <c r="F32" s="493">
        <v>16</v>
      </c>
      <c r="G32" s="493">
        <v>0</v>
      </c>
      <c r="H32" s="493">
        <v>0</v>
      </c>
      <c r="I32" s="457"/>
      <c r="J32" s="134"/>
      <c r="K32" s="27"/>
      <c r="L32" s="27"/>
    </row>
    <row r="33" spans="1:12" ht="23.25" customHeight="1">
      <c r="A33" s="27"/>
      <c r="B33" s="275" t="s">
        <v>433</v>
      </c>
      <c r="C33" s="496">
        <v>5760</v>
      </c>
      <c r="D33" s="496">
        <v>6</v>
      </c>
      <c r="E33" s="496">
        <v>6</v>
      </c>
      <c r="F33" s="496">
        <v>12</v>
      </c>
      <c r="G33" s="496">
        <v>0</v>
      </c>
      <c r="H33" s="496">
        <v>0</v>
      </c>
      <c r="I33" s="457"/>
      <c r="J33" s="134"/>
      <c r="K33" s="27"/>
      <c r="L33" s="27"/>
    </row>
    <row r="34" spans="1:12" ht="23.25" customHeight="1">
      <c r="A34" s="27"/>
      <c r="B34" s="497" t="s">
        <v>434</v>
      </c>
      <c r="C34" s="498"/>
      <c r="D34" s="499">
        <f>SUM(D25:D33)</f>
        <v>44</v>
      </c>
      <c r="E34" s="499">
        <f>SUM(E25:E33)</f>
        <v>45</v>
      </c>
      <c r="F34" s="499">
        <f>SUM(F25:F33)</f>
        <v>85</v>
      </c>
      <c r="G34" s="499">
        <f>SUM(G25:G33)</f>
        <v>6</v>
      </c>
      <c r="H34" s="500">
        <f>SUM(H25:H33)</f>
        <v>26</v>
      </c>
      <c r="I34" s="457"/>
      <c r="J34" s="134"/>
      <c r="K34" s="27"/>
      <c r="L34" s="27"/>
    </row>
    <row r="35" spans="1:12" ht="23.25" customHeight="1">
      <c r="A35" s="27"/>
      <c r="B35" s="458" t="s">
        <v>422</v>
      </c>
      <c r="C35" s="487" t="s">
        <v>351</v>
      </c>
      <c r="D35" s="487" t="s">
        <v>354</v>
      </c>
      <c r="E35" s="487" t="s">
        <v>355</v>
      </c>
      <c r="F35" s="487" t="s">
        <v>423</v>
      </c>
      <c r="G35" s="488" t="s">
        <v>424</v>
      </c>
      <c r="H35" s="487" t="s">
        <v>356</v>
      </c>
      <c r="I35" s="457"/>
      <c r="J35" s="134"/>
      <c r="K35" s="27"/>
      <c r="L35" s="27"/>
    </row>
    <row r="36" spans="1:12" ht="23.25" customHeight="1">
      <c r="A36" s="27"/>
      <c r="B36" s="489">
        <v>2018</v>
      </c>
      <c r="C36" s="490"/>
      <c r="D36" s="490"/>
      <c r="E36" s="490"/>
      <c r="F36" s="490"/>
      <c r="G36" s="490"/>
      <c r="H36" s="491"/>
      <c r="I36" s="457"/>
      <c r="J36" s="134"/>
      <c r="K36" s="27"/>
      <c r="L36" s="27"/>
    </row>
    <row r="37" spans="1:12" ht="23.25" customHeight="1">
      <c r="A37" s="27"/>
      <c r="B37" s="492" t="s">
        <v>435</v>
      </c>
      <c r="C37" s="493">
        <v>5760</v>
      </c>
      <c r="D37" s="479">
        <v>5</v>
      </c>
      <c r="E37" s="493">
        <v>6</v>
      </c>
      <c r="F37" s="494">
        <v>11</v>
      </c>
      <c r="G37" s="494">
        <v>1</v>
      </c>
      <c r="H37" s="493">
        <v>6</v>
      </c>
      <c r="I37" s="457"/>
      <c r="J37" s="134"/>
      <c r="K37" s="27"/>
      <c r="L37" s="27"/>
    </row>
    <row r="38" spans="1:12" ht="23.25" customHeight="1">
      <c r="A38" s="27"/>
      <c r="B38" s="492" t="s">
        <v>436</v>
      </c>
      <c r="C38" s="493">
        <v>5760</v>
      </c>
      <c r="D38" s="479">
        <v>1</v>
      </c>
      <c r="E38" s="493">
        <v>2</v>
      </c>
      <c r="F38" s="494">
        <v>4</v>
      </c>
      <c r="G38" s="494">
        <v>1</v>
      </c>
      <c r="H38" s="493">
        <v>2</v>
      </c>
      <c r="I38" s="457"/>
      <c r="J38" s="134"/>
      <c r="K38" s="27"/>
      <c r="L38" s="27"/>
    </row>
    <row r="39" spans="1:12" ht="23.25" customHeight="1">
      <c r="A39" s="27"/>
      <c r="B39" s="492" t="s">
        <v>437</v>
      </c>
      <c r="C39" s="493">
        <v>5760</v>
      </c>
      <c r="D39" s="479">
        <v>6</v>
      </c>
      <c r="E39" s="493">
        <v>6</v>
      </c>
      <c r="F39" s="494">
        <v>11</v>
      </c>
      <c r="G39" s="494">
        <v>0</v>
      </c>
      <c r="H39" s="493">
        <v>6</v>
      </c>
      <c r="I39" s="457"/>
      <c r="J39" s="134"/>
      <c r="K39" s="27"/>
      <c r="L39" s="27"/>
    </row>
    <row r="40" spans="1:12" ht="23.25" customHeight="1">
      <c r="A40" s="27"/>
      <c r="B40" s="492" t="s">
        <v>430</v>
      </c>
      <c r="C40" s="493">
        <v>8640</v>
      </c>
      <c r="D40" s="479">
        <v>4</v>
      </c>
      <c r="E40" s="493">
        <v>4</v>
      </c>
      <c r="F40" s="494">
        <v>12</v>
      </c>
      <c r="G40" s="494">
        <v>3</v>
      </c>
      <c r="H40" s="495">
        <v>2</v>
      </c>
      <c r="I40" s="457"/>
      <c r="J40" s="134"/>
      <c r="K40" s="27"/>
      <c r="L40" s="27"/>
    </row>
    <row r="41" spans="1:12" ht="23.25" customHeight="1">
      <c r="A41" s="27"/>
      <c r="B41" s="492" t="s">
        <v>431</v>
      </c>
      <c r="C41" s="493">
        <v>5760</v>
      </c>
      <c r="D41" s="479">
        <v>12</v>
      </c>
      <c r="E41" s="493">
        <v>12</v>
      </c>
      <c r="F41" s="494">
        <v>23</v>
      </c>
      <c r="G41" s="494">
        <v>2</v>
      </c>
      <c r="H41" s="493">
        <v>11</v>
      </c>
      <c r="I41" s="457"/>
      <c r="J41" s="134"/>
      <c r="K41" s="27"/>
      <c r="L41" s="27"/>
    </row>
    <row r="42" spans="1:12" ht="23.25" customHeight="1">
      <c r="A42" s="27"/>
      <c r="B42" s="275" t="s">
        <v>438</v>
      </c>
      <c r="C42" s="493">
        <v>5760</v>
      </c>
      <c r="D42" s="493">
        <v>0</v>
      </c>
      <c r="E42" s="493">
        <v>0</v>
      </c>
      <c r="F42" s="493">
        <v>0</v>
      </c>
      <c r="G42" s="493">
        <v>0</v>
      </c>
      <c r="H42" s="493">
        <v>1</v>
      </c>
      <c r="I42" s="457"/>
      <c r="J42" s="134"/>
      <c r="K42" s="27"/>
      <c r="L42" s="27"/>
    </row>
    <row r="43" spans="1:12" ht="23.25" customHeight="1">
      <c r="A43" s="27"/>
      <c r="B43" s="275" t="s">
        <v>432</v>
      </c>
      <c r="C43" s="493">
        <v>5760</v>
      </c>
      <c r="D43" s="493">
        <v>8</v>
      </c>
      <c r="E43" s="493">
        <v>8</v>
      </c>
      <c r="F43" s="493">
        <v>8</v>
      </c>
      <c r="G43" s="493">
        <v>0</v>
      </c>
      <c r="H43" s="493">
        <v>0</v>
      </c>
      <c r="I43" s="457"/>
      <c r="J43" s="134"/>
      <c r="K43" s="27"/>
      <c r="L43" s="27"/>
    </row>
    <row r="44" spans="1:12" ht="23.25" customHeight="1">
      <c r="A44" s="27"/>
      <c r="B44" s="275" t="s">
        <v>433</v>
      </c>
      <c r="C44" s="496">
        <v>5760</v>
      </c>
      <c r="D44" s="496">
        <v>6</v>
      </c>
      <c r="E44" s="496">
        <v>6</v>
      </c>
      <c r="F44" s="496">
        <v>6</v>
      </c>
      <c r="G44" s="496">
        <v>0</v>
      </c>
      <c r="H44" s="496">
        <v>0</v>
      </c>
      <c r="I44" s="457"/>
      <c r="J44" s="134"/>
      <c r="K44" s="27"/>
      <c r="L44" s="27"/>
    </row>
    <row r="45" spans="1:12" ht="23.25" customHeight="1">
      <c r="A45" s="27"/>
      <c r="B45" s="497" t="s">
        <v>439</v>
      </c>
      <c r="C45" s="498"/>
      <c r="D45" s="499">
        <f>SUM(D37:D44)</f>
        <v>42</v>
      </c>
      <c r="E45" s="499">
        <f>SUM(E37:E44)</f>
        <v>44</v>
      </c>
      <c r="F45" s="499">
        <f>SUM(F37:F44)</f>
        <v>75</v>
      </c>
      <c r="G45" s="499">
        <f>SUM(G37:G44)</f>
        <v>7</v>
      </c>
      <c r="H45" s="500">
        <f>SUM(H37:H44)</f>
        <v>28</v>
      </c>
      <c r="I45" s="457"/>
      <c r="J45" s="134"/>
      <c r="K45" s="27"/>
      <c r="L45" s="27"/>
    </row>
    <row r="46" spans="1:12" ht="23.25" customHeight="1">
      <c r="A46" s="27"/>
      <c r="B46" s="501">
        <v>2017</v>
      </c>
      <c r="C46" s="502"/>
      <c r="D46" s="502"/>
      <c r="E46" s="502"/>
      <c r="F46" s="502"/>
      <c r="G46" s="502"/>
      <c r="H46" s="503"/>
      <c r="I46" s="391"/>
      <c r="J46" s="68"/>
      <c r="K46" s="42"/>
      <c r="L46" s="27"/>
    </row>
    <row r="47" spans="1:12" ht="23.25" customHeight="1">
      <c r="A47" s="27"/>
      <c r="B47" s="64" t="s">
        <v>425</v>
      </c>
      <c r="C47" s="465">
        <v>5760</v>
      </c>
      <c r="D47" s="504">
        <v>6</v>
      </c>
      <c r="E47" s="465">
        <v>6</v>
      </c>
      <c r="F47" s="178">
        <v>12</v>
      </c>
      <c r="G47" s="178">
        <v>1</v>
      </c>
      <c r="H47" s="465">
        <v>3</v>
      </c>
      <c r="I47" s="391"/>
      <c r="J47" s="134"/>
      <c r="K47" s="300"/>
      <c r="L47" s="27"/>
    </row>
    <row r="48" spans="1:12" ht="23.25" customHeight="1">
      <c r="A48" s="27"/>
      <c r="B48" s="64" t="s">
        <v>426</v>
      </c>
      <c r="C48" s="465">
        <v>5760</v>
      </c>
      <c r="D48" s="504">
        <v>2</v>
      </c>
      <c r="E48" s="465">
        <v>2</v>
      </c>
      <c r="F48" s="178">
        <v>4</v>
      </c>
      <c r="G48" s="178">
        <v>0</v>
      </c>
      <c r="H48" s="465">
        <v>2</v>
      </c>
      <c r="I48" s="391"/>
      <c r="J48" s="134"/>
      <c r="K48" s="300"/>
      <c r="L48" s="27"/>
    </row>
    <row r="49" spans="1:12" ht="23.25" customHeight="1">
      <c r="A49" s="27"/>
      <c r="B49" s="64" t="s">
        <v>437</v>
      </c>
      <c r="C49" s="465">
        <v>5760</v>
      </c>
      <c r="D49" s="504">
        <v>6</v>
      </c>
      <c r="E49" s="465">
        <v>6</v>
      </c>
      <c r="F49" s="178">
        <v>12</v>
      </c>
      <c r="G49" s="178">
        <v>1</v>
      </c>
      <c r="H49" s="465">
        <v>4</v>
      </c>
      <c r="I49" s="391"/>
      <c r="J49" s="134"/>
      <c r="K49" s="300"/>
      <c r="L49" s="27"/>
    </row>
    <row r="50" spans="1:12" ht="23.25" customHeight="1">
      <c r="A50" s="27"/>
      <c r="B50" s="64" t="s">
        <v>430</v>
      </c>
      <c r="C50" s="465">
        <v>8640</v>
      </c>
      <c r="D50" s="504">
        <v>4</v>
      </c>
      <c r="E50" s="465">
        <v>4</v>
      </c>
      <c r="F50" s="178">
        <v>10</v>
      </c>
      <c r="G50" s="178">
        <v>0</v>
      </c>
      <c r="H50" s="466">
        <v>3</v>
      </c>
      <c r="I50" s="391"/>
      <c r="J50" s="134"/>
      <c r="K50" s="300"/>
      <c r="L50" s="27"/>
    </row>
    <row r="51" spans="1:12" ht="23.25" customHeight="1">
      <c r="A51" s="27"/>
      <c r="B51" s="64" t="s">
        <v>431</v>
      </c>
      <c r="C51" s="465">
        <v>5760</v>
      </c>
      <c r="D51" s="504">
        <v>12</v>
      </c>
      <c r="E51" s="465">
        <v>12</v>
      </c>
      <c r="F51" s="178">
        <v>24</v>
      </c>
      <c r="G51" s="178">
        <v>2</v>
      </c>
      <c r="H51" s="465">
        <v>8</v>
      </c>
      <c r="I51" s="391"/>
      <c r="J51" s="134"/>
      <c r="K51" s="300"/>
      <c r="L51" s="27"/>
    </row>
    <row r="52" spans="1:12" ht="23.25" customHeight="1">
      <c r="A52" s="27"/>
      <c r="B52" s="164" t="s">
        <v>438</v>
      </c>
      <c r="C52" s="465">
        <v>5760</v>
      </c>
      <c r="D52" s="465">
        <v>2</v>
      </c>
      <c r="E52" s="465">
        <v>0</v>
      </c>
      <c r="F52" s="465">
        <v>1</v>
      </c>
      <c r="G52" s="465">
        <v>0</v>
      </c>
      <c r="H52" s="484">
        <v>0</v>
      </c>
      <c r="I52" s="391"/>
      <c r="J52" s="134"/>
      <c r="K52" s="300"/>
      <c r="L52" s="27"/>
    </row>
    <row r="53" spans="1:12" ht="23.25" customHeight="1">
      <c r="A53" s="27"/>
      <c r="B53" s="505" t="s">
        <v>440</v>
      </c>
      <c r="C53" s="506"/>
      <c r="D53" s="507">
        <f>SUM(D47:D52)</f>
        <v>32</v>
      </c>
      <c r="E53" s="507">
        <f>SUM(E47:E52)</f>
        <v>30</v>
      </c>
      <c r="F53" s="507">
        <f>SUM(F47:F52)</f>
        <v>63</v>
      </c>
      <c r="G53" s="507">
        <f>SUM(G47:G52)</f>
        <v>4</v>
      </c>
      <c r="H53" s="508">
        <f>SUM(H47:H52)</f>
        <v>20</v>
      </c>
      <c r="I53" s="391"/>
      <c r="J53" s="134"/>
      <c r="K53" s="300"/>
      <c r="L53" s="27"/>
    </row>
    <row r="54" spans="1:12" ht="23.25" customHeight="1">
      <c r="A54" s="27"/>
      <c r="B54" s="501">
        <v>2016</v>
      </c>
      <c r="C54" s="502"/>
      <c r="D54" s="502"/>
      <c r="E54" s="502"/>
      <c r="F54" s="502"/>
      <c r="G54" s="502"/>
      <c r="H54" s="503"/>
      <c r="I54" s="391"/>
      <c r="J54" s="134"/>
      <c r="K54" s="81"/>
      <c r="L54" s="27"/>
    </row>
    <row r="55" spans="1:12" ht="23.25" customHeight="1">
      <c r="A55" s="27"/>
      <c r="B55" s="64" t="s">
        <v>425</v>
      </c>
      <c r="C55" s="465">
        <v>6000</v>
      </c>
      <c r="D55" s="504">
        <v>6</v>
      </c>
      <c r="E55" s="465">
        <v>6</v>
      </c>
      <c r="F55" s="178">
        <v>9</v>
      </c>
      <c r="G55" s="178">
        <v>0</v>
      </c>
      <c r="H55" s="465">
        <v>6</v>
      </c>
      <c r="I55" s="391"/>
      <c r="J55" s="134"/>
      <c r="K55" s="81"/>
      <c r="L55" s="27"/>
    </row>
    <row r="56" spans="1:12" ht="23.25" customHeight="1">
      <c r="A56" s="27"/>
      <c r="B56" s="64" t="s">
        <v>426</v>
      </c>
      <c r="C56" s="465">
        <v>6000</v>
      </c>
      <c r="D56" s="504">
        <v>2</v>
      </c>
      <c r="E56" s="465">
        <v>2</v>
      </c>
      <c r="F56" s="178">
        <v>4</v>
      </c>
      <c r="G56" s="178">
        <v>0</v>
      </c>
      <c r="H56" s="465">
        <v>4</v>
      </c>
      <c r="I56" s="391"/>
      <c r="J56" s="134"/>
      <c r="K56" s="36"/>
      <c r="L56" s="27"/>
    </row>
    <row r="57" spans="1:12" ht="23.25" customHeight="1">
      <c r="A57" s="27"/>
      <c r="B57" s="64" t="s">
        <v>437</v>
      </c>
      <c r="C57" s="465">
        <v>6000</v>
      </c>
      <c r="D57" s="504">
        <v>6</v>
      </c>
      <c r="E57" s="465">
        <v>6</v>
      </c>
      <c r="F57" s="178">
        <v>10</v>
      </c>
      <c r="G57" s="178">
        <v>0</v>
      </c>
      <c r="H57" s="465">
        <v>7</v>
      </c>
      <c r="I57" s="391"/>
      <c r="J57" s="134"/>
      <c r="K57" s="42"/>
      <c r="L57" s="27"/>
    </row>
    <row r="58" spans="1:12" ht="23.25" customHeight="1">
      <c r="A58" s="27"/>
      <c r="B58" s="64" t="s">
        <v>430</v>
      </c>
      <c r="C58" s="465">
        <v>8640</v>
      </c>
      <c r="D58" s="504">
        <v>4</v>
      </c>
      <c r="E58" s="465">
        <v>4</v>
      </c>
      <c r="F58" s="178">
        <v>9</v>
      </c>
      <c r="G58" s="178">
        <v>0</v>
      </c>
      <c r="H58" s="466">
        <v>7</v>
      </c>
      <c r="I58" s="391"/>
      <c r="J58" s="134"/>
      <c r="K58" s="42"/>
      <c r="L58" s="27"/>
    </row>
    <row r="59" spans="1:12" ht="23.25" customHeight="1">
      <c r="A59" s="27"/>
      <c r="B59" s="64" t="s">
        <v>431</v>
      </c>
      <c r="C59" s="465">
        <v>5760</v>
      </c>
      <c r="D59" s="504">
        <v>12</v>
      </c>
      <c r="E59" s="465">
        <v>12</v>
      </c>
      <c r="F59" s="178">
        <v>20</v>
      </c>
      <c r="G59" s="178">
        <v>2</v>
      </c>
      <c r="H59" s="465">
        <v>13</v>
      </c>
      <c r="I59" s="391"/>
      <c r="J59" s="134"/>
      <c r="K59" s="300"/>
      <c r="L59" s="27"/>
    </row>
    <row r="60" spans="1:12" ht="23.25" customHeight="1">
      <c r="A60" s="27"/>
      <c r="B60" s="164" t="s">
        <v>438</v>
      </c>
      <c r="C60" s="465">
        <v>5760</v>
      </c>
      <c r="D60" s="465">
        <v>2</v>
      </c>
      <c r="E60" s="465">
        <v>1</v>
      </c>
      <c r="F60" s="465">
        <v>1</v>
      </c>
      <c r="G60" s="465">
        <v>0</v>
      </c>
      <c r="H60" s="484">
        <v>0</v>
      </c>
      <c r="I60" s="391"/>
      <c r="J60" s="134"/>
      <c r="K60" s="300"/>
      <c r="L60" s="27"/>
    </row>
    <row r="61" spans="1:12" ht="23.25" customHeight="1">
      <c r="A61" s="27"/>
      <c r="B61" s="505" t="s">
        <v>441</v>
      </c>
      <c r="C61" s="509"/>
      <c r="D61" s="507">
        <f>SUM(D55:D60)</f>
        <v>32</v>
      </c>
      <c r="E61" s="507">
        <f>SUM(E55:E60)</f>
        <v>31</v>
      </c>
      <c r="F61" s="507">
        <f>SUM(F55:F60)</f>
        <v>53</v>
      </c>
      <c r="G61" s="507">
        <f>SUM(G55:G60)</f>
        <v>2</v>
      </c>
      <c r="H61" s="508">
        <f>SUM(H55:H60)</f>
        <v>37</v>
      </c>
      <c r="I61" s="391"/>
      <c r="J61" s="134"/>
      <c r="K61" s="300"/>
      <c r="L61" s="27"/>
    </row>
    <row r="62" spans="1:12" ht="23.25" customHeight="1">
      <c r="A62" s="27"/>
      <c r="B62" s="501">
        <v>2015</v>
      </c>
      <c r="C62" s="510"/>
      <c r="D62" s="502"/>
      <c r="E62" s="502"/>
      <c r="F62" s="502"/>
      <c r="G62" s="502"/>
      <c r="H62" s="503"/>
      <c r="I62" s="391"/>
      <c r="J62" s="134"/>
      <c r="K62" s="300"/>
      <c r="L62" s="27"/>
    </row>
    <row r="63" spans="1:12" ht="23.25" customHeight="1">
      <c r="A63" s="27"/>
      <c r="B63" s="64" t="s">
        <v>425</v>
      </c>
      <c r="C63" s="465">
        <v>6000</v>
      </c>
      <c r="D63" s="504">
        <v>4</v>
      </c>
      <c r="E63" s="465">
        <v>4</v>
      </c>
      <c r="F63" s="178">
        <v>9</v>
      </c>
      <c r="G63" s="178">
        <v>1</v>
      </c>
      <c r="H63" s="465">
        <v>5</v>
      </c>
      <c r="I63" s="391"/>
      <c r="J63" s="134"/>
      <c r="K63" s="300"/>
      <c r="L63" s="27"/>
    </row>
    <row r="64" spans="1:12" ht="23.25" customHeight="1">
      <c r="A64" s="27"/>
      <c r="B64" s="64" t="s">
        <v>426</v>
      </c>
      <c r="C64" s="465">
        <v>6000</v>
      </c>
      <c r="D64" s="504">
        <v>2</v>
      </c>
      <c r="E64" s="465">
        <v>2</v>
      </c>
      <c r="F64" s="178">
        <v>4</v>
      </c>
      <c r="G64" s="178">
        <v>0</v>
      </c>
      <c r="H64" s="465">
        <v>2</v>
      </c>
      <c r="I64" s="391"/>
      <c r="J64" s="134"/>
      <c r="K64" s="300"/>
      <c r="L64" s="27"/>
    </row>
    <row r="65" spans="1:12" ht="23.25" customHeight="1">
      <c r="A65" s="27"/>
      <c r="B65" s="64" t="s">
        <v>437</v>
      </c>
      <c r="C65" s="465">
        <v>6000</v>
      </c>
      <c r="D65" s="504">
        <v>4</v>
      </c>
      <c r="E65" s="465">
        <v>4</v>
      </c>
      <c r="F65" s="178">
        <v>7</v>
      </c>
      <c r="G65" s="178">
        <v>2</v>
      </c>
      <c r="H65" s="465">
        <v>2</v>
      </c>
      <c r="I65" s="391"/>
      <c r="J65" s="72"/>
      <c r="K65" s="36"/>
      <c r="L65" s="27"/>
    </row>
    <row r="66" spans="1:12" ht="23.25" customHeight="1">
      <c r="A66" s="27"/>
      <c r="B66" s="64" t="s">
        <v>430</v>
      </c>
      <c r="C66" s="465">
        <v>8640</v>
      </c>
      <c r="D66" s="504">
        <v>0</v>
      </c>
      <c r="E66" s="465">
        <v>2</v>
      </c>
      <c r="F66" s="178">
        <v>9</v>
      </c>
      <c r="G66" s="178">
        <v>1</v>
      </c>
      <c r="H66" s="466">
        <v>4</v>
      </c>
      <c r="I66" s="391"/>
      <c r="J66" s="72"/>
      <c r="K66" s="42"/>
      <c r="L66" s="27"/>
    </row>
    <row r="67" spans="1:12" ht="23.25" customHeight="1">
      <c r="A67" s="27"/>
      <c r="B67" s="64" t="s">
        <v>431</v>
      </c>
      <c r="C67" s="465">
        <v>5760</v>
      </c>
      <c r="D67" s="504">
        <v>12</v>
      </c>
      <c r="E67" s="465">
        <v>12</v>
      </c>
      <c r="F67" s="178">
        <v>21</v>
      </c>
      <c r="G67" s="178">
        <v>3</v>
      </c>
      <c r="H67" s="465">
        <v>10</v>
      </c>
      <c r="I67" s="391"/>
      <c r="J67" s="81"/>
      <c r="K67" s="42"/>
      <c r="L67" s="27"/>
    </row>
    <row r="68" spans="1:12" ht="23.25" customHeight="1">
      <c r="A68" s="27"/>
      <c r="B68" s="164" t="s">
        <v>442</v>
      </c>
      <c r="C68" s="465" t="s">
        <v>116</v>
      </c>
      <c r="D68" s="465">
        <v>2</v>
      </c>
      <c r="E68" s="465">
        <v>0</v>
      </c>
      <c r="F68" s="465">
        <v>0</v>
      </c>
      <c r="G68" s="465">
        <v>0</v>
      </c>
      <c r="H68" s="484">
        <v>0</v>
      </c>
      <c r="I68" s="391"/>
      <c r="J68" s="81"/>
      <c r="K68" s="300"/>
      <c r="L68" s="27"/>
    </row>
    <row r="69" spans="1:12" ht="23.25" customHeight="1">
      <c r="A69" s="27"/>
      <c r="B69" s="505" t="s">
        <v>443</v>
      </c>
      <c r="C69" s="506"/>
      <c r="D69" s="507">
        <f>SUM(D63:D68)</f>
        <v>24</v>
      </c>
      <c r="E69" s="507">
        <f>SUM(E63:E68)</f>
        <v>24</v>
      </c>
      <c r="F69" s="507">
        <f>SUM(F63:F68)</f>
        <v>50</v>
      </c>
      <c r="G69" s="507">
        <f>SUM(G63:G68)</f>
        <v>7</v>
      </c>
      <c r="H69" s="508">
        <f>SUM(H63:H68)</f>
        <v>23</v>
      </c>
      <c r="I69" s="391"/>
      <c r="J69" s="134"/>
      <c r="K69" s="300"/>
      <c r="L69" s="27"/>
    </row>
    <row r="70" spans="1:12" ht="23.25" customHeight="1">
      <c r="A70" s="27"/>
      <c r="B70" s="501">
        <v>2014</v>
      </c>
      <c r="C70" s="502"/>
      <c r="D70" s="502"/>
      <c r="E70" s="502"/>
      <c r="F70" s="502"/>
      <c r="G70" s="502"/>
      <c r="H70" s="503"/>
      <c r="I70" s="391"/>
      <c r="J70" s="84"/>
      <c r="K70" s="300"/>
      <c r="L70" s="27"/>
    </row>
    <row r="71" spans="1:12" ht="23.25" customHeight="1">
      <c r="A71" s="27"/>
      <c r="B71" s="64" t="s">
        <v>425</v>
      </c>
      <c r="C71" s="465">
        <v>6000</v>
      </c>
      <c r="D71" s="504">
        <v>4</v>
      </c>
      <c r="E71" s="465">
        <v>4</v>
      </c>
      <c r="F71" s="178">
        <v>8</v>
      </c>
      <c r="G71" s="178">
        <v>0</v>
      </c>
      <c r="H71" s="465">
        <v>3</v>
      </c>
      <c r="I71" s="391"/>
      <c r="J71" s="84"/>
      <c r="K71" s="300"/>
      <c r="L71" s="27"/>
    </row>
    <row r="72" spans="1:12" ht="23.25" customHeight="1">
      <c r="A72" s="27"/>
      <c r="B72" s="64" t="s">
        <v>426</v>
      </c>
      <c r="C72" s="465">
        <v>6000</v>
      </c>
      <c r="D72" s="504">
        <v>2</v>
      </c>
      <c r="E72" s="465">
        <v>2</v>
      </c>
      <c r="F72" s="178">
        <v>6</v>
      </c>
      <c r="G72" s="178">
        <v>0</v>
      </c>
      <c r="H72" s="465">
        <v>2</v>
      </c>
      <c r="I72" s="391"/>
      <c r="J72" s="84"/>
      <c r="K72" s="300"/>
      <c r="L72" s="27"/>
    </row>
    <row r="73" spans="1:12" ht="23.25" customHeight="1">
      <c r="A73" s="27"/>
      <c r="B73" s="64" t="s">
        <v>437</v>
      </c>
      <c r="C73" s="465">
        <v>6000</v>
      </c>
      <c r="D73" s="504">
        <v>4</v>
      </c>
      <c r="E73" s="465">
        <v>4</v>
      </c>
      <c r="F73" s="178">
        <v>9</v>
      </c>
      <c r="G73" s="178">
        <v>0</v>
      </c>
      <c r="H73" s="465">
        <v>3</v>
      </c>
      <c r="I73" s="391"/>
      <c r="J73" s="84"/>
      <c r="K73" s="300"/>
      <c r="L73" s="27"/>
    </row>
    <row r="74" spans="1:12" ht="23.25" customHeight="1">
      <c r="A74" s="27"/>
      <c r="B74" s="64" t="s">
        <v>430</v>
      </c>
      <c r="C74" s="465">
        <v>8640</v>
      </c>
      <c r="D74" s="504">
        <v>4</v>
      </c>
      <c r="E74" s="465">
        <v>4</v>
      </c>
      <c r="F74" s="178">
        <v>13</v>
      </c>
      <c r="G74" s="178">
        <v>0</v>
      </c>
      <c r="H74" s="466">
        <v>1</v>
      </c>
      <c r="I74" s="391"/>
      <c r="J74" s="519"/>
      <c r="K74" s="300"/>
      <c r="L74" s="27"/>
    </row>
    <row r="75" spans="1:12" ht="23.25" customHeight="1">
      <c r="B75" s="64" t="s">
        <v>431</v>
      </c>
      <c r="C75" s="465">
        <v>5760</v>
      </c>
      <c r="D75" s="504">
        <v>12</v>
      </c>
      <c r="E75" s="465">
        <v>12</v>
      </c>
      <c r="F75" s="178">
        <v>31</v>
      </c>
      <c r="G75" s="178">
        <v>0</v>
      </c>
      <c r="H75" s="465">
        <v>10</v>
      </c>
      <c r="I75" s="391"/>
      <c r="J75" s="520"/>
      <c r="K75" s="385"/>
      <c r="L75" s="27"/>
    </row>
    <row r="76" spans="1:12" ht="23.25" customHeight="1">
      <c r="B76" s="164" t="s">
        <v>442</v>
      </c>
      <c r="C76" s="465" t="s">
        <v>116</v>
      </c>
      <c r="D76" s="465" t="s">
        <v>116</v>
      </c>
      <c r="E76" s="465" t="s">
        <v>116</v>
      </c>
      <c r="F76" s="465" t="s">
        <v>116</v>
      </c>
      <c r="G76" s="465" t="s">
        <v>116</v>
      </c>
      <c r="H76" s="484" t="s">
        <v>116</v>
      </c>
      <c r="I76" s="391"/>
      <c r="J76" s="81"/>
      <c r="K76" s="81"/>
      <c r="L76" s="27"/>
    </row>
    <row r="77" spans="1:12" ht="23.25" customHeight="1">
      <c r="B77" s="505" t="s">
        <v>444</v>
      </c>
      <c r="C77" s="506"/>
      <c r="D77" s="507">
        <f>SUM(D71:D75)</f>
        <v>26</v>
      </c>
      <c r="E77" s="511">
        <f>SUM(E71:E75)</f>
        <v>26</v>
      </c>
      <c r="F77" s="511">
        <f>SUM(F71:F75)</f>
        <v>67</v>
      </c>
      <c r="G77" s="511">
        <f>SUM(G71:G75)</f>
        <v>0</v>
      </c>
      <c r="H77" s="512">
        <f>SUM(H71:H75)</f>
        <v>19</v>
      </c>
      <c r="I77" s="391"/>
      <c r="J77" s="81"/>
      <c r="K77" s="81"/>
      <c r="L77" s="27"/>
    </row>
    <row r="78" spans="1:12" ht="23.25" customHeight="1">
      <c r="B78" s="501">
        <v>2013</v>
      </c>
      <c r="C78" s="502"/>
      <c r="D78" s="502"/>
      <c r="E78" s="502"/>
      <c r="F78" s="502"/>
      <c r="G78" s="502"/>
      <c r="H78" s="503"/>
      <c r="I78" s="391"/>
      <c r="J78" s="81"/>
      <c r="K78" s="81"/>
      <c r="L78" s="27"/>
    </row>
    <row r="79" spans="1:12" ht="23.25" customHeight="1">
      <c r="B79" s="64" t="s">
        <v>425</v>
      </c>
      <c r="C79" s="465">
        <v>6000</v>
      </c>
      <c r="D79" s="504">
        <v>4</v>
      </c>
      <c r="E79" s="465">
        <v>4</v>
      </c>
      <c r="F79" s="178">
        <v>4</v>
      </c>
      <c r="G79" s="178">
        <v>0</v>
      </c>
      <c r="H79" s="465">
        <v>2</v>
      </c>
      <c r="I79" s="391"/>
      <c r="J79" s="335"/>
      <c r="K79" s="42"/>
      <c r="L79" s="27"/>
    </row>
    <row r="80" spans="1:12" ht="23.25" customHeight="1">
      <c r="B80" s="64" t="s">
        <v>426</v>
      </c>
      <c r="C80" s="465">
        <v>6000</v>
      </c>
      <c r="D80" s="504">
        <v>2</v>
      </c>
      <c r="E80" s="465">
        <v>2</v>
      </c>
      <c r="F80" s="178">
        <v>2</v>
      </c>
      <c r="G80" s="178">
        <v>0</v>
      </c>
      <c r="H80" s="465">
        <v>2</v>
      </c>
      <c r="I80" s="391"/>
      <c r="J80" s="521"/>
      <c r="K80" s="42"/>
      <c r="L80" s="27"/>
    </row>
    <row r="81" spans="2:12" ht="23.25" customHeight="1">
      <c r="B81" s="64" t="s">
        <v>437</v>
      </c>
      <c r="C81" s="465">
        <v>6000</v>
      </c>
      <c r="D81" s="504">
        <v>4</v>
      </c>
      <c r="E81" s="465">
        <v>4</v>
      </c>
      <c r="F81" s="178">
        <v>4</v>
      </c>
      <c r="G81" s="178">
        <v>1</v>
      </c>
      <c r="H81" s="465">
        <v>0</v>
      </c>
      <c r="I81" s="391"/>
      <c r="J81" s="84"/>
      <c r="K81" s="300"/>
      <c r="L81" s="27"/>
    </row>
    <row r="82" spans="2:12" ht="23.25" customHeight="1">
      <c r="B82" s="64" t="s">
        <v>430</v>
      </c>
      <c r="C82" s="465">
        <v>8640</v>
      </c>
      <c r="D82" s="504">
        <v>4</v>
      </c>
      <c r="E82" s="465">
        <v>4</v>
      </c>
      <c r="F82" s="178">
        <v>4</v>
      </c>
      <c r="G82" s="178">
        <v>0</v>
      </c>
      <c r="H82" s="466">
        <v>0</v>
      </c>
      <c r="I82" s="391"/>
      <c r="J82" s="84"/>
      <c r="K82" s="300"/>
      <c r="L82" s="27"/>
    </row>
    <row r="83" spans="2:12" ht="23.25" customHeight="1">
      <c r="B83" s="64" t="s">
        <v>431</v>
      </c>
      <c r="C83" s="465">
        <v>5760</v>
      </c>
      <c r="D83" s="504">
        <v>10</v>
      </c>
      <c r="E83" s="465">
        <v>10</v>
      </c>
      <c r="F83" s="178">
        <v>10</v>
      </c>
      <c r="G83" s="178">
        <v>0</v>
      </c>
      <c r="H83" s="484">
        <v>8</v>
      </c>
      <c r="I83" s="391"/>
      <c r="J83" s="134"/>
      <c r="K83" s="300"/>
      <c r="L83" s="27"/>
    </row>
    <row r="84" spans="2:12" ht="23.25" customHeight="1">
      <c r="B84" s="505" t="s">
        <v>445</v>
      </c>
      <c r="C84" s="506"/>
      <c r="D84" s="507">
        <f>SUM(D79:D83)</f>
        <v>24</v>
      </c>
      <c r="E84" s="511">
        <f>SUM(E79:E83)</f>
        <v>24</v>
      </c>
      <c r="F84" s="511">
        <f>SUM(F79:F83)</f>
        <v>24</v>
      </c>
      <c r="G84" s="511">
        <f>SUM(G79:G83)</f>
        <v>1</v>
      </c>
      <c r="H84" s="512">
        <f>SUM(H79:H83)</f>
        <v>12</v>
      </c>
      <c r="I84" s="391"/>
      <c r="J84" s="84"/>
      <c r="K84" s="300"/>
      <c r="L84" s="27"/>
    </row>
    <row r="85" spans="2:12" ht="23.25" customHeight="1">
      <c r="B85" s="501">
        <v>2012</v>
      </c>
      <c r="C85" s="502"/>
      <c r="D85" s="502"/>
      <c r="E85" s="502"/>
      <c r="F85" s="502"/>
      <c r="G85" s="502"/>
      <c r="H85" s="503"/>
      <c r="I85" s="391"/>
      <c r="J85" s="84"/>
      <c r="K85" s="300"/>
      <c r="L85" s="27"/>
    </row>
    <row r="86" spans="2:12" ht="23.25" customHeight="1">
      <c r="B86" s="64" t="s">
        <v>425</v>
      </c>
      <c r="C86" s="465">
        <v>6000</v>
      </c>
      <c r="D86" s="504">
        <v>4</v>
      </c>
      <c r="E86" s="465">
        <v>3</v>
      </c>
      <c r="F86" s="178">
        <v>7</v>
      </c>
      <c r="G86" s="178">
        <v>1</v>
      </c>
      <c r="H86" s="465">
        <v>5</v>
      </c>
      <c r="I86" s="391"/>
      <c r="J86" s="134"/>
      <c r="K86" s="300"/>
      <c r="L86" s="27"/>
    </row>
    <row r="87" spans="2:12" ht="23.25" customHeight="1">
      <c r="B87" s="64" t="s">
        <v>426</v>
      </c>
      <c r="C87" s="465">
        <v>6000</v>
      </c>
      <c r="D87" s="504">
        <v>1</v>
      </c>
      <c r="E87" s="465">
        <v>2</v>
      </c>
      <c r="F87" s="178">
        <v>4</v>
      </c>
      <c r="G87" s="178" t="s">
        <v>116</v>
      </c>
      <c r="H87" s="465">
        <v>1</v>
      </c>
      <c r="I87" s="391"/>
      <c r="J87" s="134"/>
      <c r="K87" s="300"/>
      <c r="L87" s="27"/>
    </row>
    <row r="88" spans="2:12" ht="23.25" customHeight="1">
      <c r="B88" s="64" t="s">
        <v>437</v>
      </c>
      <c r="C88" s="465">
        <v>6000</v>
      </c>
      <c r="D88" s="504">
        <v>4</v>
      </c>
      <c r="E88" s="465">
        <v>4</v>
      </c>
      <c r="F88" s="178">
        <v>4</v>
      </c>
      <c r="G88" s="178" t="s">
        <v>116</v>
      </c>
      <c r="H88" s="465">
        <v>2</v>
      </c>
      <c r="I88" s="391"/>
      <c r="J88" s="520"/>
      <c r="K88" s="385"/>
      <c r="L88" s="27"/>
    </row>
    <row r="89" spans="2:12" ht="23.25" customHeight="1">
      <c r="B89" s="64" t="s">
        <v>430</v>
      </c>
      <c r="C89" s="465">
        <v>8640</v>
      </c>
      <c r="D89" s="504">
        <v>3</v>
      </c>
      <c r="E89" s="465">
        <v>4</v>
      </c>
      <c r="F89" s="178">
        <v>5</v>
      </c>
      <c r="G89" s="178" t="s">
        <v>116</v>
      </c>
      <c r="H89" s="466" t="s">
        <v>116</v>
      </c>
      <c r="I89" s="391"/>
      <c r="J89" s="81"/>
      <c r="K89" s="81"/>
      <c r="L89" s="27"/>
    </row>
    <row r="90" spans="2:12" ht="23.25" customHeight="1">
      <c r="B90" s="64" t="s">
        <v>431</v>
      </c>
      <c r="C90" s="465">
        <v>5760</v>
      </c>
      <c r="D90" s="504">
        <v>10</v>
      </c>
      <c r="E90" s="465">
        <v>10</v>
      </c>
      <c r="F90" s="178">
        <v>20</v>
      </c>
      <c r="G90" s="178" t="s">
        <v>116</v>
      </c>
      <c r="H90" s="484">
        <v>5</v>
      </c>
      <c r="I90" s="391"/>
      <c r="J90" s="81"/>
      <c r="K90" s="81"/>
      <c r="L90" s="27"/>
    </row>
    <row r="91" spans="2:12" ht="23.25" customHeight="1">
      <c r="B91" s="505" t="s">
        <v>446</v>
      </c>
      <c r="C91" s="506"/>
      <c r="D91" s="507">
        <f>SUM(D86:D90)</f>
        <v>22</v>
      </c>
      <c r="E91" s="511">
        <f>SUM(E86:E90)</f>
        <v>23</v>
      </c>
      <c r="F91" s="511">
        <f>SUM(F86:F90)</f>
        <v>40</v>
      </c>
      <c r="G91" s="511">
        <f>SUM(G86:G90)</f>
        <v>1</v>
      </c>
      <c r="H91" s="512">
        <f>SUM(H86:H90)</f>
        <v>13</v>
      </c>
      <c r="I91" s="391"/>
      <c r="J91" s="81"/>
      <c r="K91" s="81"/>
      <c r="L91" s="27"/>
    </row>
    <row r="92" spans="2:12" ht="23.25" customHeight="1">
      <c r="B92" s="501">
        <v>2011</v>
      </c>
      <c r="C92" s="502"/>
      <c r="D92" s="502"/>
      <c r="E92" s="502"/>
      <c r="F92" s="502"/>
      <c r="G92" s="502"/>
      <c r="H92" s="503"/>
      <c r="I92" s="391"/>
      <c r="J92" s="335"/>
      <c r="K92" s="42"/>
      <c r="L92" s="27"/>
    </row>
    <row r="93" spans="2:12" ht="23.25" customHeight="1">
      <c r="B93" s="164" t="s">
        <v>425</v>
      </c>
      <c r="C93" s="465">
        <v>6000</v>
      </c>
      <c r="D93" s="504">
        <v>4</v>
      </c>
      <c r="E93" s="504">
        <v>4</v>
      </c>
      <c r="F93" s="504">
        <v>8</v>
      </c>
      <c r="G93" s="504" t="s">
        <v>116</v>
      </c>
      <c r="H93" s="513" t="s">
        <v>116</v>
      </c>
      <c r="I93" s="391"/>
      <c r="J93" s="521"/>
      <c r="K93" s="42"/>
      <c r="L93" s="27"/>
    </row>
    <row r="94" spans="2:12" ht="23.25" customHeight="1">
      <c r="B94" s="164" t="s">
        <v>426</v>
      </c>
      <c r="C94" s="465">
        <v>6000</v>
      </c>
      <c r="D94" s="504">
        <v>2</v>
      </c>
      <c r="E94" s="504">
        <v>2</v>
      </c>
      <c r="F94" s="504">
        <v>4</v>
      </c>
      <c r="G94" s="504" t="s">
        <v>116</v>
      </c>
      <c r="H94" s="513">
        <v>1</v>
      </c>
      <c r="I94" s="391"/>
      <c r="J94" s="84"/>
      <c r="K94" s="300"/>
      <c r="L94" s="27"/>
    </row>
    <row r="95" spans="2:12" ht="23.25" customHeight="1">
      <c r="B95" s="164" t="s">
        <v>437</v>
      </c>
      <c r="C95" s="465">
        <v>6000</v>
      </c>
      <c r="D95" s="504">
        <v>4</v>
      </c>
      <c r="E95" s="504">
        <v>2</v>
      </c>
      <c r="F95" s="504">
        <v>3</v>
      </c>
      <c r="G95" s="504">
        <v>2</v>
      </c>
      <c r="H95" s="513" t="s">
        <v>116</v>
      </c>
      <c r="I95" s="391"/>
      <c r="J95" s="84"/>
      <c r="K95" s="300"/>
      <c r="L95" s="27"/>
    </row>
    <row r="96" spans="2:12" ht="23.25" customHeight="1">
      <c r="B96" s="164" t="s">
        <v>430</v>
      </c>
      <c r="C96" s="465">
        <v>8640</v>
      </c>
      <c r="D96" s="504">
        <v>4</v>
      </c>
      <c r="E96" s="504">
        <v>1</v>
      </c>
      <c r="F96" s="504">
        <v>1</v>
      </c>
      <c r="G96" s="504" t="s">
        <v>116</v>
      </c>
      <c r="H96" s="513" t="s">
        <v>116</v>
      </c>
      <c r="I96" s="391"/>
      <c r="J96" s="84"/>
      <c r="K96" s="300"/>
      <c r="L96" s="27"/>
    </row>
    <row r="97" spans="2:12" ht="23.25" customHeight="1">
      <c r="B97" s="164" t="s">
        <v>431</v>
      </c>
      <c r="C97" s="465">
        <v>5760</v>
      </c>
      <c r="D97" s="504">
        <v>10</v>
      </c>
      <c r="E97" s="504">
        <v>10</v>
      </c>
      <c r="F97" s="504">
        <v>15</v>
      </c>
      <c r="G97" s="504" t="s">
        <v>116</v>
      </c>
      <c r="H97" s="513" t="s">
        <v>116</v>
      </c>
      <c r="I97" s="391"/>
      <c r="J97" s="84"/>
      <c r="K97" s="300"/>
      <c r="L97" s="27"/>
    </row>
    <row r="98" spans="2:12" ht="23.25" customHeight="1">
      <c r="B98" s="505" t="s">
        <v>447</v>
      </c>
      <c r="C98" s="506"/>
      <c r="D98" s="507">
        <f>SUM(D93:D97)</f>
        <v>24</v>
      </c>
      <c r="E98" s="511">
        <f>SUM(E93:E97)</f>
        <v>19</v>
      </c>
      <c r="F98" s="511">
        <f>SUM(F93:F97)</f>
        <v>31</v>
      </c>
      <c r="G98" s="511">
        <f>SUM(G93:G97)</f>
        <v>2</v>
      </c>
      <c r="H98" s="512">
        <f>SUM(H93:H97)</f>
        <v>1</v>
      </c>
      <c r="I98" s="391"/>
      <c r="J98" s="84"/>
      <c r="K98" s="300"/>
      <c r="L98" s="27"/>
    </row>
    <row r="99" spans="2:12" ht="23.25" customHeight="1">
      <c r="B99" s="501">
        <v>2010</v>
      </c>
      <c r="C99" s="502"/>
      <c r="D99" s="502"/>
      <c r="E99" s="502"/>
      <c r="F99" s="502"/>
      <c r="G99" s="502"/>
      <c r="H99" s="503"/>
      <c r="I99" s="391"/>
      <c r="J99" s="84"/>
      <c r="K99" s="300"/>
      <c r="L99" s="27"/>
    </row>
    <row r="100" spans="2:12" ht="23.25" customHeight="1">
      <c r="B100" s="64" t="s">
        <v>425</v>
      </c>
      <c r="C100" s="465">
        <v>6000</v>
      </c>
      <c r="D100" s="464">
        <v>4</v>
      </c>
      <c r="E100" s="465">
        <v>4</v>
      </c>
      <c r="F100" s="465">
        <v>4</v>
      </c>
      <c r="G100" s="178" t="s">
        <v>116</v>
      </c>
      <c r="H100" s="514" t="s">
        <v>116</v>
      </c>
      <c r="I100" s="391"/>
      <c r="J100" s="520"/>
      <c r="K100" s="385"/>
      <c r="L100" s="27"/>
    </row>
    <row r="101" spans="2:12" ht="23.25" customHeight="1">
      <c r="B101" s="481" t="s">
        <v>426</v>
      </c>
      <c r="C101" s="465">
        <v>6000</v>
      </c>
      <c r="D101" s="464">
        <v>2</v>
      </c>
      <c r="E101" s="465">
        <v>2</v>
      </c>
      <c r="F101" s="465">
        <v>2</v>
      </c>
      <c r="G101" s="178" t="s">
        <v>116</v>
      </c>
      <c r="H101" s="466" t="s">
        <v>116</v>
      </c>
      <c r="I101" s="391"/>
      <c r="J101" s="81"/>
      <c r="K101" s="81"/>
      <c r="L101" s="27"/>
    </row>
    <row r="102" spans="2:12" ht="23.25" customHeight="1">
      <c r="B102" s="481" t="s">
        <v>437</v>
      </c>
      <c r="C102" s="465">
        <v>6000</v>
      </c>
      <c r="D102" s="464">
        <v>4</v>
      </c>
      <c r="E102" s="465">
        <v>1</v>
      </c>
      <c r="F102" s="465">
        <v>1</v>
      </c>
      <c r="G102" s="178" t="s">
        <v>116</v>
      </c>
      <c r="H102" s="466" t="s">
        <v>116</v>
      </c>
      <c r="I102" s="391"/>
      <c r="J102" s="81"/>
      <c r="K102" s="81"/>
      <c r="L102" s="27"/>
    </row>
    <row r="103" spans="2:12" ht="23.25" customHeight="1">
      <c r="B103" s="481" t="s">
        <v>431</v>
      </c>
      <c r="C103" s="465">
        <v>5760</v>
      </c>
      <c r="D103" s="464">
        <v>8</v>
      </c>
      <c r="E103" s="465">
        <v>8</v>
      </c>
      <c r="F103" s="465">
        <v>8</v>
      </c>
      <c r="G103" s="178">
        <v>3</v>
      </c>
      <c r="H103" s="466" t="s">
        <v>116</v>
      </c>
      <c r="I103" s="269"/>
      <c r="J103" s="145"/>
      <c r="K103" s="325"/>
      <c r="L103" s="27"/>
    </row>
    <row r="104" spans="2:12" ht="23.25" customHeight="1">
      <c r="B104" s="505" t="s">
        <v>448</v>
      </c>
      <c r="C104" s="506"/>
      <c r="D104" s="507">
        <f>SUM(D100:D103)</f>
        <v>18</v>
      </c>
      <c r="E104" s="511">
        <f>SUM(E100:E103)</f>
        <v>15</v>
      </c>
      <c r="F104" s="511">
        <f>SUM(F100:F103)</f>
        <v>15</v>
      </c>
      <c r="G104" s="511">
        <f>SUM(G100:G103)</f>
        <v>3</v>
      </c>
      <c r="H104" s="512" t="s">
        <v>116</v>
      </c>
      <c r="I104" s="180"/>
      <c r="J104" s="521"/>
      <c r="K104" s="42"/>
      <c r="L104" s="27"/>
    </row>
    <row r="105" spans="2:12" ht="23.25" customHeight="1">
      <c r="B105" s="32" t="s">
        <v>7</v>
      </c>
      <c r="C105" s="18"/>
      <c r="D105" s="18"/>
      <c r="E105" s="36"/>
      <c r="F105" s="36"/>
      <c r="G105" s="36"/>
      <c r="H105" s="457"/>
      <c r="I105" s="457"/>
      <c r="J105" s="134"/>
      <c r="K105" s="300"/>
      <c r="L105" s="27"/>
    </row>
    <row r="106" spans="2:12" ht="23.25" customHeight="1">
      <c r="B106" s="18" t="s">
        <v>106</v>
      </c>
      <c r="C106" s="18"/>
      <c r="D106" s="18"/>
      <c r="E106" s="36"/>
      <c r="F106" s="36"/>
      <c r="G106" s="36"/>
      <c r="H106" s="457"/>
      <c r="I106" s="457"/>
      <c r="J106" s="134"/>
      <c r="K106" s="300"/>
      <c r="L106" s="27"/>
    </row>
    <row r="107" spans="2:12" ht="23.25" customHeight="1">
      <c r="B107" s="18" t="s">
        <v>449</v>
      </c>
      <c r="C107" s="18"/>
      <c r="D107" s="18"/>
      <c r="E107" s="36"/>
      <c r="F107" s="36"/>
      <c r="G107" s="36"/>
      <c r="H107" s="457"/>
      <c r="I107" s="457"/>
      <c r="J107" s="520"/>
      <c r="K107" s="300"/>
      <c r="L107" s="27"/>
    </row>
    <row r="108" spans="2:12" ht="23.25" customHeight="1">
      <c r="B108" s="18" t="s">
        <v>450</v>
      </c>
      <c r="C108" s="18"/>
      <c r="D108" s="18"/>
      <c r="E108" s="36"/>
      <c r="F108" s="36"/>
      <c r="G108" s="36"/>
      <c r="H108" s="457"/>
      <c r="I108" s="457"/>
      <c r="J108" s="145"/>
      <c r="K108" s="36"/>
      <c r="L108" s="27"/>
    </row>
    <row r="109" spans="2:12" ht="28.5" customHeight="1">
      <c r="B109" s="739" t="s">
        <v>451</v>
      </c>
      <c r="C109" s="739"/>
      <c r="D109" s="739"/>
      <c r="E109" s="739"/>
      <c r="F109" s="739"/>
      <c r="G109" s="739"/>
      <c r="H109" s="739"/>
      <c r="I109" s="739"/>
      <c r="J109" s="739"/>
      <c r="K109" s="739"/>
      <c r="L109" s="739"/>
    </row>
    <row r="110" spans="2:12" ht="23.25" customHeight="1">
      <c r="B110" s="427" t="s">
        <v>452</v>
      </c>
      <c r="C110" s="427"/>
      <c r="D110" s="427"/>
      <c r="E110" s="427"/>
      <c r="F110" s="427"/>
      <c r="G110" s="386"/>
      <c r="H110" s="386"/>
      <c r="I110" s="386"/>
      <c r="J110" s="145"/>
      <c r="K110" s="36"/>
      <c r="L110" s="27"/>
    </row>
    <row r="111" spans="2:12" ht="23.25" customHeight="1">
      <c r="B111" s="427" t="s">
        <v>453</v>
      </c>
      <c r="C111" s="358"/>
      <c r="D111" s="358"/>
      <c r="E111" s="358"/>
      <c r="F111" s="515"/>
      <c r="G111" s="516"/>
      <c r="H111" s="516"/>
      <c r="I111" s="74"/>
      <c r="J111" s="145"/>
      <c r="K111" s="36"/>
      <c r="L111" s="27"/>
    </row>
    <row r="112" spans="2:12" ht="23.25" customHeight="1">
      <c r="B112" s="427" t="s">
        <v>454</v>
      </c>
      <c r="C112" s="358"/>
      <c r="D112" s="358"/>
      <c r="E112" s="358"/>
      <c r="F112" s="517"/>
      <c r="G112" s="382"/>
      <c r="H112" s="518"/>
      <c r="I112" s="74"/>
      <c r="J112" s="145"/>
      <c r="K112" s="36"/>
      <c r="L112" s="27"/>
    </row>
    <row r="113" spans="2:12" ht="23.25" customHeight="1">
      <c r="B113" s="358"/>
      <c r="C113" s="358"/>
      <c r="D113" s="358"/>
      <c r="E113" s="358"/>
      <c r="F113" s="517"/>
      <c r="G113" s="382"/>
      <c r="H113" s="518"/>
      <c r="I113" s="74"/>
      <c r="J113" s="145"/>
      <c r="K113" s="36"/>
      <c r="L113" s="27"/>
    </row>
    <row r="114" spans="2:12" ht="23.25" customHeight="1">
      <c r="B114" s="358"/>
      <c r="C114" s="358"/>
      <c r="D114" s="358"/>
      <c r="E114" s="358"/>
      <c r="F114" s="517"/>
      <c r="G114" s="382"/>
      <c r="H114" s="518"/>
      <c r="I114" s="74"/>
      <c r="J114" s="145"/>
      <c r="K114" s="36"/>
      <c r="L114" s="27"/>
    </row>
    <row r="115" spans="2:12" ht="23.25" customHeight="1">
      <c r="B115" s="358"/>
      <c r="C115" s="358"/>
      <c r="D115" s="358"/>
      <c r="E115" s="358"/>
      <c r="F115" s="517"/>
      <c r="G115" s="382"/>
      <c r="H115" s="518"/>
      <c r="I115" s="74"/>
      <c r="J115" s="145"/>
      <c r="K115" s="36"/>
      <c r="L115" s="27"/>
    </row>
    <row r="116" spans="2:12" ht="23.25" customHeight="1">
      <c r="B116" s="358"/>
      <c r="C116" s="358"/>
      <c r="D116" s="358"/>
      <c r="E116" s="358"/>
      <c r="F116" s="18"/>
      <c r="G116" s="74"/>
      <c r="H116" s="74"/>
      <c r="I116" s="74"/>
      <c r="J116" s="145"/>
      <c r="K116" s="36"/>
      <c r="L116" s="27"/>
    </row>
    <row r="117" spans="2:12" ht="23.25" customHeight="1">
      <c r="B117" s="358"/>
      <c r="C117" s="358"/>
      <c r="D117" s="358"/>
      <c r="E117" s="358"/>
      <c r="F117" s="18"/>
      <c r="G117" s="74"/>
      <c r="H117" s="74"/>
      <c r="I117" s="74"/>
      <c r="J117" s="145"/>
      <c r="K117" s="36"/>
      <c r="L117" s="27"/>
    </row>
    <row r="118" spans="2:12" ht="23.25" customHeight="1">
      <c r="B118" s="18"/>
      <c r="C118" s="18"/>
      <c r="D118" s="18"/>
      <c r="E118" s="18"/>
      <c r="F118" s="18"/>
      <c r="G118" s="74"/>
      <c r="H118" s="74"/>
      <c r="I118" s="74"/>
      <c r="J118" s="145"/>
      <c r="K118" s="36"/>
      <c r="L118" s="27"/>
    </row>
    <row r="119" spans="2:12" ht="23.25" customHeight="1">
      <c r="B119" s="36"/>
      <c r="C119" s="36"/>
      <c r="D119" s="36"/>
      <c r="E119" s="36"/>
      <c r="F119" s="36"/>
      <c r="G119" s="36"/>
      <c r="H119" s="36"/>
      <c r="I119" s="145"/>
      <c r="J119" s="145"/>
      <c r="K119" s="36"/>
      <c r="L119" s="27"/>
    </row>
    <row r="120" spans="2:12" ht="23.25" customHeight="1">
      <c r="B120" s="36"/>
      <c r="C120" s="36"/>
      <c r="D120" s="36"/>
      <c r="E120" s="36"/>
      <c r="F120" s="36"/>
      <c r="G120" s="36"/>
      <c r="H120" s="36"/>
      <c r="I120" s="145"/>
      <c r="J120" s="145"/>
      <c r="K120" s="36"/>
      <c r="L120" s="27"/>
    </row>
    <row r="121" spans="2:12" ht="23.25" customHeight="1">
      <c r="B121" s="36"/>
      <c r="C121" s="36"/>
      <c r="D121" s="36"/>
      <c r="E121" s="36"/>
      <c r="F121" s="36"/>
      <c r="G121" s="36"/>
      <c r="H121" s="36"/>
      <c r="I121" s="145"/>
      <c r="J121" s="145"/>
      <c r="K121" s="36"/>
      <c r="L121" s="27"/>
    </row>
    <row r="122" spans="2:12" ht="23.25" customHeight="1">
      <c r="B122" s="36"/>
      <c r="C122" s="36"/>
      <c r="D122" s="36"/>
      <c r="E122" s="36"/>
      <c r="F122" s="36"/>
      <c r="G122" s="36"/>
      <c r="H122" s="36"/>
      <c r="I122" s="145"/>
      <c r="J122" s="145"/>
      <c r="K122" s="36"/>
      <c r="L122" s="27"/>
    </row>
    <row r="123" spans="2:12" ht="23.25" customHeight="1">
      <c r="B123" s="36"/>
      <c r="C123" s="36"/>
      <c r="D123" s="36"/>
      <c r="E123" s="36"/>
      <c r="F123" s="36"/>
      <c r="G123" s="36"/>
      <c r="H123" s="36"/>
      <c r="I123" s="145"/>
      <c r="J123" s="145"/>
      <c r="K123" s="36"/>
      <c r="L123" s="27"/>
    </row>
    <row r="124" spans="2:12" ht="23.25" customHeight="1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27"/>
    </row>
    <row r="125" spans="2:12" ht="23.25" customHeight="1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27"/>
    </row>
    <row r="126" spans="2:12" ht="23.25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27"/>
    </row>
    <row r="127" spans="2:12" ht="23.25" customHeight="1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27"/>
    </row>
    <row r="128" spans="2:12" ht="23.25" customHeigh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27"/>
    </row>
    <row r="129" spans="2:12" ht="23.25" customHeight="1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27"/>
    </row>
    <row r="130" spans="2:12" ht="23.25" customHeight="1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27"/>
    </row>
    <row r="131" spans="2:12" ht="23.25" customHeight="1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27"/>
    </row>
    <row r="132" spans="2:12" ht="23.25" customHeight="1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27"/>
    </row>
    <row r="133" spans="2:12" ht="23.25" customHeight="1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27"/>
    </row>
    <row r="134" spans="2:12" ht="23.25" customHeight="1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27"/>
    </row>
    <row r="135" spans="2:12" ht="23.25" customHeight="1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27"/>
    </row>
    <row r="136" spans="2:12" ht="23.25" customHeight="1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27"/>
    </row>
    <row r="137" spans="2:12" ht="23.25" customHeight="1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27"/>
    </row>
    <row r="138" spans="2:12" ht="23.25" customHeight="1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27"/>
    </row>
    <row r="139" spans="2:12" ht="23.25" customHeight="1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27"/>
    </row>
    <row r="140" spans="2:12" ht="23.25" customHeight="1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2:12" ht="23.2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2:12" ht="23.2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2:12" ht="23.25" customHeigh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</row>
    <row r="223" spans="2:12" ht="23.25" customHeigh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</row>
    <row r="224" spans="2:12" ht="23.25" customHeight="1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</row>
    <row r="225" spans="2:12" ht="23.25" customHeight="1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</row>
    <row r="226" spans="2:12" ht="23.25" customHeight="1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</row>
    <row r="227" spans="2:12" ht="23.25" customHeight="1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</row>
    <row r="228" spans="2:12" ht="23.25" customHeight="1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</row>
    <row r="229" spans="2:12" ht="23.25" customHeight="1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</row>
    <row r="230" spans="2:12" ht="23.25" customHeight="1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</row>
    <row r="231" spans="2:12" ht="23.25" customHeight="1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</row>
    <row r="232" spans="2:12" ht="23.25" customHeight="1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</row>
    <row r="233" spans="2:12" ht="23.25" customHeight="1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</row>
    <row r="234" spans="2:12" ht="23.25" customHeight="1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</row>
    <row r="235" spans="2:12" ht="23.25" customHeight="1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</row>
    <row r="236" spans="2:12" ht="23.25" customHeight="1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</row>
    <row r="237" spans="2:12" ht="23.25" customHeight="1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</row>
    <row r="238" spans="2:12" ht="23.25" customHeight="1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</row>
    <row r="239" spans="2:12" ht="23.25" customHeight="1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</row>
    <row r="240" spans="2:12" ht="23.25" customHeight="1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</row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</sheetData>
  <mergeCells count="1">
    <mergeCell ref="B109:L109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L184"/>
  <sheetViews>
    <sheetView showGridLines="0" zoomScale="85" zoomScaleNormal="85" workbookViewId="0">
      <selection activeCell="I134" sqref="I134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455</v>
      </c>
      <c r="B12" s="736"/>
      <c r="C12" s="736"/>
      <c r="D12" s="736"/>
      <c r="E12" s="736"/>
      <c r="F12" s="737"/>
      <c r="G12" s="735" t="s">
        <v>456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457</v>
      </c>
      <c r="B28" s="736"/>
      <c r="C28" s="736"/>
      <c r="D28" s="736"/>
      <c r="E28" s="736"/>
      <c r="F28" s="737"/>
      <c r="G28" s="735" t="s">
        <v>458</v>
      </c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 t="s">
        <v>7</v>
      </c>
      <c r="H43" s="55"/>
      <c r="I43" s="57"/>
      <c r="J43" s="57"/>
      <c r="K43" s="58"/>
    </row>
    <row r="44" spans="1:11" ht="50.1" customHeight="1">
      <c r="A44" s="735" t="s">
        <v>459</v>
      </c>
      <c r="B44" s="736"/>
      <c r="C44" s="736"/>
      <c r="D44" s="736"/>
      <c r="E44" s="736"/>
      <c r="F44" s="737"/>
      <c r="G44" s="735" t="s">
        <v>460</v>
      </c>
      <c r="H44" s="736"/>
      <c r="I44" s="736"/>
      <c r="J44" s="736"/>
      <c r="K44" s="737"/>
    </row>
    <row r="45" spans="1:11" ht="23.25" customHeight="1">
      <c r="A45" s="20"/>
      <c r="B45" s="21"/>
      <c r="C45" s="21"/>
      <c r="D45" s="21"/>
      <c r="E45" s="22"/>
      <c r="F45" s="23"/>
      <c r="G45" s="20"/>
      <c r="H45" s="22"/>
      <c r="I45" s="22"/>
      <c r="J45" s="22"/>
      <c r="K45" s="23"/>
    </row>
    <row r="46" spans="1:11" ht="23.25" customHeight="1">
      <c r="A46" s="24"/>
      <c r="B46" s="25"/>
      <c r="C46" s="26"/>
      <c r="D46" s="26"/>
      <c r="E46" s="27"/>
      <c r="F46" s="28"/>
      <c r="G46" s="24"/>
      <c r="H46" s="27"/>
      <c r="I46" s="27"/>
      <c r="J46" s="27"/>
      <c r="K46" s="28"/>
    </row>
    <row r="47" spans="1:11" ht="23.25" customHeight="1">
      <c r="A47" s="24"/>
      <c r="B47" s="29"/>
      <c r="C47" s="30"/>
      <c r="D47" s="30"/>
      <c r="E47" s="27"/>
      <c r="F47" s="28"/>
      <c r="G47" s="24"/>
      <c r="H47" s="27"/>
      <c r="I47" s="27"/>
      <c r="J47" s="27"/>
      <c r="K47" s="28"/>
    </row>
    <row r="48" spans="1:11" ht="23.25" customHeight="1">
      <c r="A48" s="24"/>
      <c r="B48" s="31"/>
      <c r="C48" s="30"/>
      <c r="D48" s="30"/>
      <c r="E48" s="27"/>
      <c r="F48" s="28"/>
      <c r="G48" s="24"/>
      <c r="H48" s="27"/>
      <c r="I48" s="27"/>
      <c r="J48" s="27"/>
      <c r="K48" s="28"/>
    </row>
    <row r="49" spans="1:11" ht="23.25" customHeight="1">
      <c r="A49" s="24"/>
      <c r="B49" s="26"/>
      <c r="C49" s="30"/>
      <c r="D49" s="30"/>
      <c r="E49" s="27"/>
      <c r="F49" s="28"/>
      <c r="G49" s="24"/>
      <c r="H49" s="27"/>
      <c r="I49" s="27"/>
      <c r="J49" s="27"/>
      <c r="K49" s="28"/>
    </row>
    <row r="50" spans="1:11" ht="23.25" customHeight="1">
      <c r="A50" s="24"/>
      <c r="B50" s="26"/>
      <c r="C50" s="30"/>
      <c r="D50" s="30"/>
      <c r="E50" s="27"/>
      <c r="F50" s="28"/>
      <c r="G50" s="24"/>
      <c r="H50" s="27"/>
      <c r="I50" s="27"/>
      <c r="J50" s="27"/>
      <c r="K50" s="28"/>
    </row>
    <row r="51" spans="1:11" ht="23.25" customHeight="1">
      <c r="A51" s="24"/>
      <c r="B51" s="26"/>
      <c r="C51" s="26"/>
      <c r="D51" s="26"/>
      <c r="E51" s="27"/>
      <c r="F51" s="28"/>
      <c r="G51" s="24"/>
      <c r="H51" s="27"/>
      <c r="I51" s="27"/>
      <c r="J51" s="27"/>
      <c r="K51" s="28"/>
    </row>
    <row r="52" spans="1:11" ht="23.25" customHeight="1">
      <c r="A52" s="24"/>
      <c r="B52" s="32"/>
      <c r="C52" s="33"/>
      <c r="D52" s="33"/>
      <c r="E52" s="27"/>
      <c r="F52" s="28"/>
      <c r="G52" s="24"/>
      <c r="H52" s="27"/>
      <c r="I52" s="27"/>
      <c r="J52" s="27"/>
      <c r="K52" s="28"/>
    </row>
    <row r="53" spans="1:11" ht="23.25" customHeight="1">
      <c r="A53" s="24"/>
      <c r="B53" s="27"/>
      <c r="C53" s="27"/>
      <c r="D53" s="27"/>
      <c r="E53" s="27"/>
      <c r="F53" s="28"/>
      <c r="G53" s="24"/>
      <c r="H53" s="27"/>
      <c r="I53" s="27"/>
      <c r="J53" s="27"/>
      <c r="K53" s="28"/>
    </row>
    <row r="54" spans="1:11" ht="23.25" customHeight="1">
      <c r="A54" s="24"/>
      <c r="B54" s="27"/>
      <c r="C54" s="27"/>
      <c r="D54" s="27"/>
      <c r="E54" s="27"/>
      <c r="F54" s="28"/>
      <c r="G54" s="24"/>
      <c r="H54" s="27"/>
      <c r="I54" s="27"/>
      <c r="J54" s="27"/>
      <c r="K54" s="28"/>
    </row>
    <row r="55" spans="1:11" ht="23.25" customHeight="1">
      <c r="A55" s="24"/>
      <c r="B55" s="34"/>
      <c r="C55" s="35"/>
      <c r="D55" s="36"/>
      <c r="E55" s="37"/>
      <c r="F55" s="38"/>
      <c r="G55" s="39"/>
      <c r="H55" s="40"/>
      <c r="I55" s="27"/>
      <c r="J55" s="27"/>
      <c r="K55" s="28"/>
    </row>
    <row r="56" spans="1:11" ht="23.25" customHeight="1">
      <c r="A56" s="24"/>
      <c r="B56" s="41"/>
      <c r="C56" s="42"/>
      <c r="D56" s="42"/>
      <c r="E56" s="42"/>
      <c r="F56" s="43"/>
      <c r="G56" s="44"/>
      <c r="H56" s="42"/>
      <c r="I56" s="27"/>
      <c r="J56" s="27"/>
      <c r="K56" s="28"/>
    </row>
    <row r="57" spans="1:11" ht="23.25" customHeight="1">
      <c r="A57" s="24"/>
      <c r="B57" s="36"/>
      <c r="C57" s="45"/>
      <c r="D57" s="46"/>
      <c r="E57" s="46"/>
      <c r="F57" s="47"/>
      <c r="G57" s="48"/>
      <c r="H57" s="49"/>
      <c r="I57" s="27"/>
      <c r="J57" s="27"/>
      <c r="K57" s="28"/>
    </row>
    <row r="58" spans="1:11" ht="23.25" customHeight="1">
      <c r="A58" s="24"/>
      <c r="B58" s="36"/>
      <c r="C58" s="45"/>
      <c r="D58" s="46"/>
      <c r="E58" s="46"/>
      <c r="F58" s="47"/>
      <c r="G58" s="48"/>
      <c r="H58" s="49"/>
      <c r="I58" s="27"/>
      <c r="J58" s="27"/>
      <c r="K58" s="28"/>
    </row>
    <row r="59" spans="1:11" ht="23.25" customHeight="1">
      <c r="A59" s="50" t="s">
        <v>7</v>
      </c>
      <c r="B59" s="51"/>
      <c r="C59" s="52"/>
      <c r="D59" s="53"/>
      <c r="E59" s="53"/>
      <c r="F59" s="54"/>
      <c r="G59" s="50" t="s">
        <v>7</v>
      </c>
      <c r="H59" s="55"/>
      <c r="I59" s="57"/>
      <c r="J59" s="57"/>
      <c r="K59" s="58"/>
    </row>
    <row r="60" spans="1:11" ht="50.1" customHeight="1">
      <c r="A60" s="735" t="s">
        <v>461</v>
      </c>
      <c r="B60" s="736"/>
      <c r="C60" s="736"/>
      <c r="D60" s="736"/>
      <c r="E60" s="736"/>
      <c r="F60" s="737"/>
      <c r="G60" s="735" t="s">
        <v>462</v>
      </c>
      <c r="H60" s="736"/>
      <c r="I60" s="736"/>
      <c r="J60" s="736"/>
      <c r="K60" s="737"/>
    </row>
    <row r="61" spans="1:11" ht="23.25" customHeight="1">
      <c r="A61" s="20"/>
      <c r="B61" s="21"/>
      <c r="C61" s="21"/>
      <c r="D61" s="21"/>
      <c r="E61" s="22"/>
      <c r="F61" s="23"/>
      <c r="G61" s="20"/>
      <c r="H61" s="22"/>
      <c r="I61" s="22"/>
      <c r="J61" s="22"/>
      <c r="K61" s="23"/>
    </row>
    <row r="62" spans="1:11" ht="23.25" customHeight="1">
      <c r="A62" s="24"/>
      <c r="B62" s="25"/>
      <c r="C62" s="26"/>
      <c r="D62" s="26"/>
      <c r="E62" s="27"/>
      <c r="F62" s="28"/>
      <c r="G62" s="24"/>
      <c r="H62" s="27"/>
      <c r="I62" s="27"/>
      <c r="J62" s="27"/>
      <c r="K62" s="28"/>
    </row>
    <row r="63" spans="1:11" ht="23.25" customHeight="1">
      <c r="A63" s="24"/>
      <c r="B63" s="29"/>
      <c r="C63" s="30"/>
      <c r="D63" s="30"/>
      <c r="E63" s="27"/>
      <c r="F63" s="28"/>
      <c r="G63" s="24"/>
      <c r="H63" s="27"/>
      <c r="I63" s="27"/>
      <c r="J63" s="27"/>
      <c r="K63" s="28"/>
    </row>
    <row r="64" spans="1:11" ht="23.25" customHeight="1">
      <c r="A64" s="24"/>
      <c r="B64" s="31"/>
      <c r="C64" s="30"/>
      <c r="D64" s="30"/>
      <c r="E64" s="27"/>
      <c r="F64" s="28"/>
      <c r="G64" s="24"/>
      <c r="H64" s="27"/>
      <c r="I64" s="27"/>
      <c r="J64" s="27"/>
      <c r="K64" s="28"/>
    </row>
    <row r="65" spans="1:11" ht="23.25" customHeight="1">
      <c r="A65" s="24"/>
      <c r="B65" s="26"/>
      <c r="C65" s="30"/>
      <c r="D65" s="30"/>
      <c r="E65" s="27"/>
      <c r="F65" s="28"/>
      <c r="G65" s="24"/>
      <c r="H65" s="27"/>
      <c r="I65" s="27"/>
      <c r="J65" s="27"/>
      <c r="K65" s="28"/>
    </row>
    <row r="66" spans="1:11" ht="23.25" customHeight="1">
      <c r="A66" s="24"/>
      <c r="B66" s="26"/>
      <c r="C66" s="30"/>
      <c r="D66" s="30"/>
      <c r="E66" s="27"/>
      <c r="F66" s="28"/>
      <c r="G66" s="24"/>
      <c r="H66" s="27"/>
      <c r="I66" s="27"/>
      <c r="J66" s="27"/>
      <c r="K66" s="28"/>
    </row>
    <row r="67" spans="1:11" ht="23.25" customHeight="1">
      <c r="A67" s="24"/>
      <c r="B67" s="26"/>
      <c r="C67" s="26"/>
      <c r="D67" s="26"/>
      <c r="E67" s="27"/>
      <c r="F67" s="28"/>
      <c r="G67" s="24"/>
      <c r="H67" s="27"/>
      <c r="I67" s="27"/>
      <c r="J67" s="27"/>
      <c r="K67" s="28"/>
    </row>
    <row r="68" spans="1:11" ht="23.25" customHeight="1">
      <c r="A68" s="24"/>
      <c r="B68" s="32"/>
      <c r="C68" s="33"/>
      <c r="D68" s="33"/>
      <c r="E68" s="27"/>
      <c r="F68" s="28"/>
      <c r="G68" s="24"/>
      <c r="H68" s="27"/>
      <c r="I68" s="27"/>
      <c r="J68" s="27"/>
      <c r="K68" s="28"/>
    </row>
    <row r="69" spans="1:11" ht="23.25" customHeight="1">
      <c r="A69" s="24"/>
      <c r="B69" s="27"/>
      <c r="C69" s="27"/>
      <c r="D69" s="27"/>
      <c r="E69" s="27"/>
      <c r="F69" s="28"/>
      <c r="G69" s="24"/>
      <c r="H69" s="27"/>
      <c r="I69" s="27"/>
      <c r="J69" s="27"/>
      <c r="K69" s="28"/>
    </row>
    <row r="70" spans="1:11" ht="23.25" customHeight="1">
      <c r="A70" s="24"/>
      <c r="B70" s="27"/>
      <c r="C70" s="27"/>
      <c r="D70" s="27"/>
      <c r="E70" s="27"/>
      <c r="F70" s="28"/>
      <c r="G70" s="24"/>
      <c r="H70" s="27"/>
      <c r="I70" s="27"/>
      <c r="J70" s="27"/>
      <c r="K70" s="28"/>
    </row>
    <row r="71" spans="1:11" ht="23.25" customHeight="1">
      <c r="A71" s="24"/>
      <c r="B71" s="34"/>
      <c r="C71" s="35"/>
      <c r="D71" s="36"/>
      <c r="E71" s="37"/>
      <c r="F71" s="38"/>
      <c r="G71" s="39"/>
      <c r="H71" s="40"/>
      <c r="I71" s="27"/>
      <c r="J71" s="27"/>
      <c r="K71" s="28"/>
    </row>
    <row r="72" spans="1:11" ht="23.25" customHeight="1">
      <c r="A72" s="24"/>
      <c r="B72" s="41"/>
      <c r="C72" s="42"/>
      <c r="D72" s="42"/>
      <c r="E72" s="42"/>
      <c r="F72" s="43"/>
      <c r="G72" s="44"/>
      <c r="H72" s="42"/>
      <c r="I72" s="27"/>
      <c r="J72" s="27"/>
      <c r="K72" s="28"/>
    </row>
    <row r="73" spans="1:11" ht="23.25" customHeight="1">
      <c r="A73" s="24"/>
      <c r="B73" s="36"/>
      <c r="C73" s="45"/>
      <c r="D73" s="46"/>
      <c r="E73" s="46"/>
      <c r="F73" s="47"/>
      <c r="G73" s="48"/>
      <c r="H73" s="49"/>
      <c r="I73" s="27"/>
      <c r="J73" s="27"/>
      <c r="K73" s="28"/>
    </row>
    <row r="74" spans="1:11" ht="23.25" customHeight="1">
      <c r="A74" s="24"/>
      <c r="B74" s="36"/>
      <c r="C74" s="45"/>
      <c r="D74" s="46"/>
      <c r="E74" s="46"/>
      <c r="F74" s="47"/>
      <c r="G74" s="48"/>
      <c r="H74" s="49"/>
      <c r="I74" s="27"/>
      <c r="J74" s="27"/>
      <c r="K74" s="28"/>
    </row>
    <row r="75" spans="1:11" ht="23.25" customHeight="1">
      <c r="A75" s="50" t="s">
        <v>7</v>
      </c>
      <c r="B75" s="51"/>
      <c r="C75" s="52"/>
      <c r="D75" s="53"/>
      <c r="E75" s="53"/>
      <c r="F75" s="54"/>
      <c r="G75" s="50" t="s">
        <v>7</v>
      </c>
      <c r="H75" s="55"/>
      <c r="I75" s="57"/>
      <c r="J75" s="57"/>
      <c r="K75" s="58"/>
    </row>
    <row r="76" spans="1:11" ht="50.1" customHeight="1">
      <c r="A76" s="735" t="s">
        <v>463</v>
      </c>
      <c r="B76" s="736"/>
      <c r="C76" s="736"/>
      <c r="D76" s="736"/>
      <c r="E76" s="736"/>
      <c r="F76" s="737"/>
      <c r="G76" s="735" t="s">
        <v>464</v>
      </c>
      <c r="H76" s="736"/>
      <c r="I76" s="736"/>
      <c r="J76" s="736"/>
      <c r="K76" s="737"/>
    </row>
    <row r="77" spans="1:11" ht="23.25" customHeight="1">
      <c r="A77" s="20"/>
      <c r="B77" s="21"/>
      <c r="C77" s="21"/>
      <c r="D77" s="21"/>
      <c r="E77" s="22"/>
      <c r="F77" s="23"/>
      <c r="G77" s="20"/>
      <c r="H77" s="22"/>
      <c r="I77" s="22"/>
      <c r="J77" s="22"/>
      <c r="K77" s="23"/>
    </row>
    <row r="78" spans="1:11" ht="23.25" customHeight="1">
      <c r="A78" s="24"/>
      <c r="B78" s="25"/>
      <c r="C78" s="26"/>
      <c r="D78" s="26"/>
      <c r="E78" s="27"/>
      <c r="F78" s="28"/>
      <c r="G78" s="24"/>
      <c r="H78" s="27"/>
      <c r="I78" s="27"/>
      <c r="J78" s="27"/>
      <c r="K78" s="28"/>
    </row>
    <row r="79" spans="1:11" ht="23.25" customHeight="1">
      <c r="A79" s="24"/>
      <c r="B79" s="29"/>
      <c r="C79" s="30"/>
      <c r="D79" s="30"/>
      <c r="E79" s="27"/>
      <c r="F79" s="28"/>
      <c r="G79" s="24"/>
      <c r="H79" s="27"/>
      <c r="I79" s="27"/>
      <c r="J79" s="27"/>
      <c r="K79" s="28"/>
    </row>
    <row r="80" spans="1:11" ht="23.25" customHeight="1">
      <c r="A80" s="24"/>
      <c r="B80" s="31"/>
      <c r="C80" s="30"/>
      <c r="D80" s="30"/>
      <c r="E80" s="27"/>
      <c r="F80" s="28"/>
      <c r="G80" s="24"/>
      <c r="H80" s="27"/>
      <c r="I80" s="27"/>
      <c r="J80" s="27"/>
      <c r="K80" s="28"/>
    </row>
    <row r="81" spans="1:11" ht="23.25" customHeight="1">
      <c r="A81" s="24"/>
      <c r="B81" s="26"/>
      <c r="C81" s="30"/>
      <c r="D81" s="30"/>
      <c r="E81" s="27"/>
      <c r="F81" s="28"/>
      <c r="G81" s="24"/>
      <c r="H81" s="27"/>
      <c r="I81" s="27"/>
      <c r="J81" s="27"/>
      <c r="K81" s="28"/>
    </row>
    <row r="82" spans="1:11" ht="23.25" customHeight="1">
      <c r="A82" s="24"/>
      <c r="B82" s="26"/>
      <c r="C82" s="30"/>
      <c r="D82" s="30"/>
      <c r="E82" s="27"/>
      <c r="F82" s="28"/>
      <c r="G82" s="24"/>
      <c r="H82" s="27"/>
      <c r="I82" s="27"/>
      <c r="J82" s="27"/>
      <c r="K82" s="28"/>
    </row>
    <row r="83" spans="1:11" ht="23.25" customHeight="1">
      <c r="A83" s="24"/>
      <c r="B83" s="26"/>
      <c r="C83" s="26"/>
      <c r="D83" s="26"/>
      <c r="E83" s="27"/>
      <c r="F83" s="28"/>
      <c r="G83" s="24"/>
      <c r="H83" s="27"/>
      <c r="I83" s="27"/>
      <c r="J83" s="27"/>
      <c r="K83" s="28"/>
    </row>
    <row r="84" spans="1:11" ht="23.25" customHeight="1">
      <c r="A84" s="24"/>
      <c r="B84" s="32"/>
      <c r="C84" s="33"/>
      <c r="D84" s="33"/>
      <c r="E84" s="27"/>
      <c r="F84" s="28"/>
      <c r="G84" s="24"/>
      <c r="H84" s="27"/>
      <c r="I84" s="27"/>
      <c r="J84" s="27"/>
      <c r="K84" s="28"/>
    </row>
    <row r="85" spans="1:11" ht="23.25" customHeight="1">
      <c r="A85" s="24"/>
      <c r="B85" s="27"/>
      <c r="C85" s="27"/>
      <c r="D85" s="27"/>
      <c r="E85" s="27"/>
      <c r="F85" s="28"/>
      <c r="G85" s="24"/>
      <c r="H85" s="27"/>
      <c r="I85" s="27"/>
      <c r="J85" s="27"/>
      <c r="K85" s="28"/>
    </row>
    <row r="86" spans="1:11" ht="23.25" customHeight="1">
      <c r="A86" s="24"/>
      <c r="B86" s="27"/>
      <c r="C86" s="27"/>
      <c r="D86" s="27"/>
      <c r="E86" s="27"/>
      <c r="F86" s="28"/>
      <c r="G86" s="24"/>
      <c r="H86" s="27"/>
      <c r="I86" s="27"/>
      <c r="J86" s="27"/>
      <c r="K86" s="28"/>
    </row>
    <row r="87" spans="1:11" ht="23.25" customHeight="1">
      <c r="A87" s="24"/>
      <c r="B87" s="34"/>
      <c r="C87" s="35"/>
      <c r="D87" s="36"/>
      <c r="E87" s="37"/>
      <c r="F87" s="38"/>
      <c r="G87" s="39"/>
      <c r="H87" s="40"/>
      <c r="I87" s="27"/>
      <c r="J87" s="27"/>
      <c r="K87" s="28"/>
    </row>
    <row r="88" spans="1:11" ht="23.25" customHeight="1">
      <c r="A88" s="24"/>
      <c r="B88" s="41"/>
      <c r="C88" s="42"/>
      <c r="D88" s="42"/>
      <c r="E88" s="42"/>
      <c r="F88" s="43"/>
      <c r="G88" s="44"/>
      <c r="H88" s="42"/>
      <c r="I88" s="27"/>
      <c r="J88" s="27"/>
      <c r="K88" s="28"/>
    </row>
    <row r="89" spans="1:11" ht="23.25" customHeight="1">
      <c r="A89" s="24"/>
      <c r="B89" s="36"/>
      <c r="C89" s="45"/>
      <c r="D89" s="46"/>
      <c r="E89" s="46"/>
      <c r="F89" s="47"/>
      <c r="G89" s="48"/>
      <c r="H89" s="49"/>
      <c r="I89" s="27"/>
      <c r="J89" s="27"/>
      <c r="K89" s="28"/>
    </row>
    <row r="90" spans="1:11" ht="23.25" customHeight="1">
      <c r="A90" s="24"/>
      <c r="B90" s="36"/>
      <c r="C90" s="45"/>
      <c r="D90" s="46"/>
      <c r="E90" s="46"/>
      <c r="F90" s="47"/>
      <c r="G90" s="48"/>
      <c r="H90" s="49"/>
      <c r="I90" s="27"/>
      <c r="J90" s="27"/>
      <c r="K90" s="28"/>
    </row>
    <row r="91" spans="1:11" ht="23.25" customHeight="1">
      <c r="A91" s="50" t="s">
        <v>7</v>
      </c>
      <c r="B91" s="51"/>
      <c r="C91" s="52"/>
      <c r="D91" s="53"/>
      <c r="E91" s="53"/>
      <c r="F91" s="54"/>
      <c r="G91" s="50" t="s">
        <v>7</v>
      </c>
      <c r="H91" s="55"/>
      <c r="I91" s="57"/>
      <c r="J91" s="57"/>
      <c r="K91" s="58"/>
    </row>
    <row r="92" spans="1:11" ht="50.1" customHeight="1">
      <c r="A92" s="735" t="s">
        <v>465</v>
      </c>
      <c r="B92" s="736"/>
      <c r="C92" s="736"/>
      <c r="D92" s="736"/>
      <c r="E92" s="736"/>
      <c r="F92" s="737"/>
      <c r="G92" s="735" t="s">
        <v>466</v>
      </c>
      <c r="H92" s="736"/>
      <c r="I92" s="736"/>
      <c r="J92" s="736"/>
      <c r="K92" s="737"/>
    </row>
    <row r="93" spans="1:11" ht="23.25" customHeight="1">
      <c r="A93" s="20"/>
      <c r="B93" s="21"/>
      <c r="C93" s="21"/>
      <c r="D93" s="21"/>
      <c r="E93" s="22"/>
      <c r="F93" s="23"/>
      <c r="G93" s="20"/>
      <c r="H93" s="22"/>
      <c r="I93" s="22"/>
      <c r="J93" s="22"/>
      <c r="K93" s="23"/>
    </row>
    <row r="94" spans="1:11" ht="23.25" customHeight="1">
      <c r="A94" s="24"/>
      <c r="B94" s="25"/>
      <c r="C94" s="26"/>
      <c r="D94" s="26"/>
      <c r="E94" s="27"/>
      <c r="F94" s="28"/>
      <c r="G94" s="24"/>
      <c r="H94" s="27"/>
      <c r="I94" s="27"/>
      <c r="J94" s="27"/>
      <c r="K94" s="28"/>
    </row>
    <row r="95" spans="1:11" ht="23.25" customHeight="1">
      <c r="A95" s="24"/>
      <c r="B95" s="29"/>
      <c r="C95" s="30"/>
      <c r="D95" s="30"/>
      <c r="E95" s="27"/>
      <c r="F95" s="28"/>
      <c r="G95" s="24"/>
      <c r="H95" s="27"/>
      <c r="I95" s="27"/>
      <c r="J95" s="27"/>
      <c r="K95" s="28"/>
    </row>
    <row r="96" spans="1:11" ht="23.25" customHeight="1">
      <c r="A96" s="24"/>
      <c r="B96" s="31"/>
      <c r="C96" s="30"/>
      <c r="D96" s="30"/>
      <c r="E96" s="27"/>
      <c r="F96" s="28"/>
      <c r="G96" s="24"/>
      <c r="H96" s="27"/>
      <c r="I96" s="27"/>
      <c r="J96" s="27"/>
      <c r="K96" s="28"/>
    </row>
    <row r="97" spans="1:12" ht="23.25" customHeight="1">
      <c r="A97" s="24"/>
      <c r="B97" s="26"/>
      <c r="C97" s="30"/>
      <c r="D97" s="30"/>
      <c r="E97" s="27"/>
      <c r="F97" s="28"/>
      <c r="G97" s="24"/>
      <c r="H97" s="27"/>
      <c r="I97" s="27"/>
      <c r="J97" s="27"/>
      <c r="K97" s="28"/>
    </row>
    <row r="98" spans="1:12" ht="23.25" customHeight="1">
      <c r="A98" s="24"/>
      <c r="B98" s="26"/>
      <c r="C98" s="30"/>
      <c r="D98" s="30"/>
      <c r="E98" s="27"/>
      <c r="F98" s="28"/>
      <c r="G98" s="24"/>
      <c r="H98" s="27"/>
      <c r="I98" s="27"/>
      <c r="J98" s="27"/>
      <c r="K98" s="28"/>
    </row>
    <row r="99" spans="1:12" ht="23.25" customHeight="1">
      <c r="A99" s="24"/>
      <c r="B99" s="26"/>
      <c r="C99" s="26"/>
      <c r="D99" s="26"/>
      <c r="E99" s="27"/>
      <c r="F99" s="28"/>
      <c r="G99" s="24"/>
      <c r="H99" s="27"/>
      <c r="I99" s="27"/>
      <c r="J99" s="27"/>
      <c r="K99" s="28"/>
    </row>
    <row r="100" spans="1:12" ht="23.25" customHeight="1">
      <c r="A100" s="24"/>
      <c r="B100" s="32"/>
      <c r="C100" s="33"/>
      <c r="D100" s="33"/>
      <c r="E100" s="27"/>
      <c r="F100" s="28"/>
      <c r="G100" s="24"/>
      <c r="H100" s="27"/>
      <c r="I100" s="27"/>
      <c r="J100" s="27"/>
      <c r="K100" s="28"/>
    </row>
    <row r="101" spans="1:12" ht="23.25" customHeight="1">
      <c r="A101" s="24"/>
      <c r="B101" s="27"/>
      <c r="C101" s="27"/>
      <c r="D101" s="27"/>
      <c r="E101" s="27"/>
      <c r="F101" s="28"/>
      <c r="G101" s="24"/>
      <c r="H101" s="27"/>
      <c r="I101" s="27"/>
      <c r="J101" s="27"/>
      <c r="K101" s="28"/>
    </row>
    <row r="102" spans="1:12" ht="23.25" customHeight="1">
      <c r="A102" s="24"/>
      <c r="B102" s="27"/>
      <c r="C102" s="27"/>
      <c r="D102" s="27"/>
      <c r="E102" s="27"/>
      <c r="F102" s="28"/>
      <c r="G102" s="24"/>
      <c r="H102" s="27"/>
      <c r="I102" s="27"/>
      <c r="J102" s="27"/>
      <c r="K102" s="28"/>
    </row>
    <row r="103" spans="1:12" ht="23.25" customHeight="1">
      <c r="A103" s="24"/>
      <c r="B103" s="34"/>
      <c r="C103" s="35"/>
      <c r="D103" s="36"/>
      <c r="E103" s="37"/>
      <c r="F103" s="38"/>
      <c r="G103" s="39"/>
      <c r="H103" s="40"/>
      <c r="I103" s="27"/>
      <c r="J103" s="27"/>
      <c r="K103" s="28"/>
    </row>
    <row r="104" spans="1:12" ht="23.25" customHeight="1">
      <c r="A104" s="24"/>
      <c r="B104" s="41"/>
      <c r="C104" s="42"/>
      <c r="D104" s="42"/>
      <c r="E104" s="42"/>
      <c r="F104" s="43"/>
      <c r="G104" s="44"/>
      <c r="H104" s="42"/>
      <c r="I104" s="27"/>
      <c r="J104" s="27"/>
      <c r="K104" s="28"/>
    </row>
    <row r="105" spans="1:12" ht="23.25" customHeight="1">
      <c r="A105" s="24"/>
      <c r="B105" s="36"/>
      <c r="C105" s="45"/>
      <c r="D105" s="46"/>
      <c r="E105" s="46"/>
      <c r="F105" s="47"/>
      <c r="G105" s="48"/>
      <c r="H105" s="49"/>
      <c r="I105" s="27"/>
      <c r="J105" s="27"/>
      <c r="K105" s="28"/>
    </row>
    <row r="106" spans="1:12" ht="23.25" customHeight="1">
      <c r="A106" s="24"/>
      <c r="B106" s="36"/>
      <c r="C106" s="45"/>
      <c r="D106" s="46"/>
      <c r="E106" s="46"/>
      <c r="F106" s="47"/>
      <c r="G106" s="48"/>
      <c r="H106" s="49"/>
      <c r="I106" s="27"/>
      <c r="J106" s="27"/>
      <c r="K106" s="28"/>
    </row>
    <row r="107" spans="1:12" ht="23.25" customHeight="1">
      <c r="A107" s="50" t="s">
        <v>7</v>
      </c>
      <c r="B107" s="50"/>
      <c r="C107" s="52"/>
      <c r="D107" s="53"/>
      <c r="E107" s="53"/>
      <c r="F107" s="54"/>
      <c r="G107" s="50" t="s">
        <v>7</v>
      </c>
      <c r="H107" s="55"/>
      <c r="I107" s="57"/>
      <c r="J107" s="57"/>
      <c r="K107" s="58"/>
    </row>
    <row r="108" spans="1:12" ht="50.1" customHeight="1">
      <c r="A108" s="735" t="s">
        <v>467</v>
      </c>
      <c r="B108" s="736"/>
      <c r="C108" s="736"/>
      <c r="D108" s="736"/>
      <c r="E108" s="736"/>
      <c r="F108" s="737"/>
      <c r="G108" s="735" t="s">
        <v>468</v>
      </c>
      <c r="H108" s="736"/>
      <c r="I108" s="736"/>
      <c r="J108" s="736"/>
      <c r="K108" s="736"/>
      <c r="L108" s="737"/>
    </row>
    <row r="109" spans="1:12" ht="23.25" customHeight="1">
      <c r="A109" s="20"/>
      <c r="B109" s="21"/>
      <c r="C109" s="21"/>
      <c r="D109" s="21"/>
      <c r="E109" s="22"/>
      <c r="F109" s="23"/>
      <c r="G109" s="20"/>
      <c r="H109" s="21"/>
      <c r="I109" s="21"/>
      <c r="J109" s="21"/>
      <c r="K109" s="22"/>
      <c r="L109" s="23"/>
    </row>
    <row r="110" spans="1:12" ht="23.25" customHeight="1">
      <c r="A110" s="24"/>
      <c r="B110" s="25"/>
      <c r="C110" s="26"/>
      <c r="D110" s="26"/>
      <c r="E110" s="27"/>
      <c r="F110" s="28"/>
      <c r="G110" s="24"/>
      <c r="H110" s="25"/>
      <c r="I110" s="26"/>
      <c r="J110" s="26"/>
      <c r="K110" s="27"/>
      <c r="L110" s="28"/>
    </row>
    <row r="111" spans="1:12" ht="23.25" customHeight="1">
      <c r="A111" s="24"/>
      <c r="B111" s="29"/>
      <c r="C111" s="30"/>
      <c r="D111" s="30"/>
      <c r="E111" s="27"/>
      <c r="F111" s="28"/>
      <c r="G111" s="24"/>
      <c r="H111" s="29"/>
      <c r="I111" s="30"/>
      <c r="J111" s="30"/>
      <c r="K111" s="27"/>
      <c r="L111" s="28"/>
    </row>
    <row r="112" spans="1:12" ht="23.25" customHeight="1">
      <c r="A112" s="24"/>
      <c r="B112" s="31"/>
      <c r="C112" s="30"/>
      <c r="D112" s="30"/>
      <c r="E112" s="27"/>
      <c r="F112" s="28"/>
      <c r="G112" s="24"/>
      <c r="H112" s="31"/>
      <c r="I112" s="30"/>
      <c r="J112" s="30"/>
      <c r="K112" s="27"/>
      <c r="L112" s="28"/>
    </row>
    <row r="113" spans="1:12" ht="23.25" customHeight="1">
      <c r="A113" s="24"/>
      <c r="B113" s="26"/>
      <c r="C113" s="30"/>
      <c r="D113" s="30"/>
      <c r="E113" s="27"/>
      <c r="F113" s="28"/>
      <c r="G113" s="24"/>
      <c r="H113" s="26"/>
      <c r="I113" s="30"/>
      <c r="J113" s="30"/>
      <c r="K113" s="27"/>
      <c r="L113" s="28"/>
    </row>
    <row r="114" spans="1:12" ht="23.25" customHeight="1">
      <c r="A114" s="24"/>
      <c r="B114" s="26"/>
      <c r="C114" s="30"/>
      <c r="D114" s="30"/>
      <c r="E114" s="27"/>
      <c r="F114" s="28"/>
      <c r="G114" s="24"/>
      <c r="H114" s="26"/>
      <c r="I114" s="30"/>
      <c r="J114" s="30"/>
      <c r="K114" s="27"/>
      <c r="L114" s="28"/>
    </row>
    <row r="115" spans="1:12" ht="23.25" customHeight="1">
      <c r="A115" s="24"/>
      <c r="B115" s="26"/>
      <c r="C115" s="26"/>
      <c r="D115" s="26"/>
      <c r="E115" s="27"/>
      <c r="F115" s="28"/>
      <c r="G115" s="24"/>
      <c r="H115" s="26"/>
      <c r="I115" s="26"/>
      <c r="J115" s="26"/>
      <c r="K115" s="27"/>
      <c r="L115" s="28"/>
    </row>
    <row r="116" spans="1:12" ht="23.25" customHeight="1">
      <c r="A116" s="24"/>
      <c r="B116" s="32"/>
      <c r="C116" s="33"/>
      <c r="D116" s="33"/>
      <c r="E116" s="27"/>
      <c r="F116" s="28"/>
      <c r="G116" s="24"/>
      <c r="H116" s="32"/>
      <c r="I116" s="33"/>
      <c r="J116" s="33"/>
      <c r="K116" s="27"/>
      <c r="L116" s="28"/>
    </row>
    <row r="117" spans="1:12" ht="23.25" customHeight="1">
      <c r="A117" s="24"/>
      <c r="B117" s="27"/>
      <c r="C117" s="27"/>
      <c r="D117" s="27"/>
      <c r="E117" s="27"/>
      <c r="F117" s="28"/>
      <c r="G117" s="24"/>
      <c r="H117" s="27"/>
      <c r="I117" s="27"/>
      <c r="J117" s="27"/>
      <c r="K117" s="27"/>
      <c r="L117" s="28"/>
    </row>
    <row r="118" spans="1:12" ht="23.25" customHeight="1">
      <c r="A118" s="24"/>
      <c r="B118" s="27"/>
      <c r="C118" s="27"/>
      <c r="D118" s="27"/>
      <c r="E118" s="27"/>
      <c r="F118" s="28"/>
      <c r="G118" s="24"/>
      <c r="H118" s="27"/>
      <c r="I118" s="27"/>
      <c r="J118" s="27"/>
      <c r="K118" s="27"/>
      <c r="L118" s="28"/>
    </row>
    <row r="119" spans="1:12" ht="23.25" customHeight="1">
      <c r="A119" s="24"/>
      <c r="B119" s="34"/>
      <c r="C119" s="35"/>
      <c r="D119" s="36"/>
      <c r="E119" s="37"/>
      <c r="F119" s="38"/>
      <c r="G119" s="24"/>
      <c r="H119" s="34"/>
      <c r="I119" s="35"/>
      <c r="J119" s="36"/>
      <c r="K119" s="37"/>
      <c r="L119" s="38"/>
    </row>
    <row r="120" spans="1:12" ht="23.25" customHeight="1">
      <c r="A120" s="24"/>
      <c r="B120" s="41"/>
      <c r="C120" s="42"/>
      <c r="D120" s="42"/>
      <c r="E120" s="42"/>
      <c r="F120" s="43"/>
      <c r="G120" s="24"/>
      <c r="H120" s="41"/>
      <c r="I120" s="42"/>
      <c r="J120" s="42"/>
      <c r="K120" s="42"/>
      <c r="L120" s="43"/>
    </row>
    <row r="121" spans="1:12" ht="23.25" customHeight="1">
      <c r="A121" s="24"/>
      <c r="B121" s="36"/>
      <c r="C121" s="45"/>
      <c r="D121" s="46"/>
      <c r="E121" s="46"/>
      <c r="F121" s="47"/>
      <c r="G121" s="24"/>
      <c r="H121" s="36"/>
      <c r="I121" s="45"/>
      <c r="J121" s="46"/>
      <c r="K121" s="46"/>
      <c r="L121" s="47"/>
    </row>
    <row r="122" spans="1:12" ht="23.25" customHeight="1">
      <c r="A122" s="24"/>
      <c r="B122" s="36"/>
      <c r="C122" s="45"/>
      <c r="D122" s="46"/>
      <c r="E122" s="46"/>
      <c r="F122" s="47"/>
      <c r="G122" s="24"/>
      <c r="H122" s="36"/>
      <c r="I122" s="45"/>
      <c r="J122" s="46"/>
      <c r="K122" s="46"/>
      <c r="L122" s="47"/>
    </row>
    <row r="123" spans="1:12" ht="23.25" customHeight="1">
      <c r="A123" s="50" t="s">
        <v>7</v>
      </c>
      <c r="B123" s="51"/>
      <c r="C123" s="52"/>
      <c r="D123" s="53"/>
      <c r="E123" s="53"/>
      <c r="F123" s="54"/>
      <c r="G123" s="50" t="s">
        <v>7</v>
      </c>
      <c r="H123" s="51"/>
      <c r="I123" s="52"/>
      <c r="J123" s="53"/>
      <c r="K123" s="53"/>
      <c r="L123" s="54"/>
    </row>
    <row r="124" spans="1:12" ht="50.1" customHeight="1">
      <c r="A124" s="735" t="s">
        <v>469</v>
      </c>
      <c r="B124" s="736"/>
      <c r="C124" s="736"/>
      <c r="D124" s="736"/>
      <c r="E124" s="736"/>
      <c r="F124" s="737"/>
      <c r="G124" s="27"/>
      <c r="H124" s="27"/>
      <c r="I124" s="27"/>
      <c r="J124" s="27"/>
      <c r="K124" s="27"/>
    </row>
    <row r="125" spans="1:12" ht="23.25" customHeight="1">
      <c r="A125" s="20"/>
      <c r="B125" s="21"/>
      <c r="C125" s="21"/>
      <c r="D125" s="21"/>
      <c r="E125" s="22"/>
      <c r="F125" s="23"/>
      <c r="G125" s="27"/>
      <c r="H125" s="27"/>
      <c r="I125" s="27"/>
      <c r="J125" s="27"/>
      <c r="K125" s="27"/>
    </row>
    <row r="126" spans="1:12" ht="23.25" customHeight="1">
      <c r="A126" s="24"/>
      <c r="B126" s="25"/>
      <c r="C126" s="26"/>
      <c r="D126" s="26"/>
      <c r="E126" s="27"/>
      <c r="F126" s="28"/>
      <c r="G126" s="27"/>
      <c r="H126" s="27"/>
      <c r="I126" s="27"/>
      <c r="J126" s="27"/>
      <c r="K126" s="27"/>
    </row>
    <row r="127" spans="1:12" ht="23.25" customHeight="1">
      <c r="A127" s="24"/>
      <c r="B127" s="29"/>
      <c r="C127" s="30"/>
      <c r="D127" s="30"/>
      <c r="E127" s="27"/>
      <c r="F127" s="28"/>
      <c r="G127" s="27"/>
      <c r="H127" s="27"/>
      <c r="I127" s="27"/>
      <c r="J127" s="27"/>
      <c r="K127" s="27"/>
    </row>
    <row r="128" spans="1:12" ht="23.25" customHeight="1">
      <c r="A128" s="24"/>
      <c r="B128" s="31"/>
      <c r="C128" s="30"/>
      <c r="D128" s="30"/>
      <c r="E128" s="27"/>
      <c r="F128" s="28"/>
      <c r="G128" s="27"/>
      <c r="H128" s="27"/>
      <c r="I128" s="27"/>
      <c r="J128" s="27"/>
      <c r="K128" s="27"/>
    </row>
    <row r="129" spans="1:11" ht="23.25" customHeight="1">
      <c r="A129" s="24"/>
      <c r="B129" s="26"/>
      <c r="C129" s="30"/>
      <c r="D129" s="30"/>
      <c r="E129" s="27"/>
      <c r="F129" s="28"/>
      <c r="G129" s="27"/>
      <c r="H129" s="27"/>
      <c r="I129" s="27"/>
      <c r="J129" s="27"/>
      <c r="K129" s="27"/>
    </row>
    <row r="130" spans="1:11" ht="23.25" customHeight="1">
      <c r="A130" s="24"/>
      <c r="B130" s="26"/>
      <c r="C130" s="30"/>
      <c r="D130" s="30"/>
      <c r="E130" s="27"/>
      <c r="F130" s="28"/>
      <c r="G130" s="27"/>
      <c r="H130" s="27"/>
      <c r="I130" s="27"/>
      <c r="J130" s="27"/>
      <c r="K130" s="27"/>
    </row>
    <row r="131" spans="1:11" ht="23.25" customHeight="1">
      <c r="A131" s="24"/>
      <c r="B131" s="26"/>
      <c r="C131" s="26"/>
      <c r="D131" s="26"/>
      <c r="E131" s="27"/>
      <c r="F131" s="28"/>
      <c r="G131" s="27"/>
      <c r="H131" s="27"/>
      <c r="I131" s="27"/>
      <c r="J131" s="27"/>
      <c r="K131" s="27"/>
    </row>
    <row r="132" spans="1:11" ht="23.25" customHeight="1">
      <c r="A132" s="24"/>
      <c r="B132" s="32"/>
      <c r="C132" s="33"/>
      <c r="D132" s="33"/>
      <c r="E132" s="27"/>
      <c r="F132" s="28"/>
      <c r="G132" s="27"/>
      <c r="H132" s="27"/>
      <c r="I132" s="27"/>
      <c r="J132" s="27"/>
      <c r="K132" s="27"/>
    </row>
    <row r="133" spans="1:11" ht="23.25" customHeight="1">
      <c r="A133" s="24"/>
      <c r="B133" s="27"/>
      <c r="C133" s="27"/>
      <c r="D133" s="27"/>
      <c r="E133" s="27"/>
      <c r="F133" s="28"/>
      <c r="G133" s="27"/>
      <c r="H133" s="27"/>
      <c r="I133" s="27"/>
      <c r="J133" s="27"/>
      <c r="K133" s="27"/>
    </row>
    <row r="134" spans="1:11" ht="23.25" customHeight="1">
      <c r="A134" s="24"/>
      <c r="B134" s="27"/>
      <c r="C134" s="27"/>
      <c r="D134" s="27"/>
      <c r="E134" s="27"/>
      <c r="F134" s="28"/>
      <c r="G134" s="27"/>
      <c r="H134" s="27"/>
      <c r="I134" s="27"/>
      <c r="J134" s="27"/>
      <c r="K134" s="27"/>
    </row>
    <row r="135" spans="1:11" ht="23.25" customHeight="1">
      <c r="A135" s="24"/>
      <c r="B135" s="34"/>
      <c r="C135" s="35"/>
      <c r="D135" s="36"/>
      <c r="E135" s="37"/>
      <c r="F135" s="38"/>
      <c r="G135" s="27"/>
      <c r="H135" s="27"/>
      <c r="I135" s="27"/>
      <c r="J135" s="27"/>
      <c r="K135" s="27"/>
    </row>
    <row r="136" spans="1:11" ht="23.25" customHeight="1">
      <c r="A136" s="24"/>
      <c r="B136" s="41"/>
      <c r="C136" s="42"/>
      <c r="D136" s="42"/>
      <c r="E136" s="42"/>
      <c r="F136" s="43"/>
      <c r="G136" s="27"/>
      <c r="H136" s="27"/>
      <c r="I136" s="27"/>
      <c r="J136" s="27"/>
      <c r="K136" s="27"/>
    </row>
    <row r="137" spans="1:11" ht="23.25" customHeight="1">
      <c r="A137" s="24"/>
      <c r="B137" s="36"/>
      <c r="C137" s="45"/>
      <c r="D137" s="46"/>
      <c r="E137" s="46"/>
      <c r="F137" s="47"/>
      <c r="G137" s="27"/>
      <c r="H137" s="27"/>
      <c r="I137" s="27"/>
      <c r="J137" s="27"/>
      <c r="K137" s="27"/>
    </row>
    <row r="138" spans="1:11" ht="23.25" customHeight="1">
      <c r="A138" s="24"/>
      <c r="B138" s="36"/>
      <c r="C138" s="45"/>
      <c r="D138" s="46"/>
      <c r="E138" s="46"/>
      <c r="F138" s="47"/>
      <c r="G138" s="27"/>
      <c r="H138" s="27"/>
      <c r="I138" s="27"/>
      <c r="J138" s="27"/>
      <c r="K138" s="27"/>
    </row>
    <row r="139" spans="1:11" ht="23.25" customHeight="1">
      <c r="A139" s="50" t="s">
        <v>7</v>
      </c>
      <c r="B139" s="51"/>
      <c r="C139" s="52"/>
      <c r="D139" s="53"/>
      <c r="E139" s="53"/>
      <c r="F139" s="54"/>
      <c r="G139" s="27"/>
      <c r="H139" s="27"/>
      <c r="I139" s="27"/>
      <c r="J139" s="27"/>
      <c r="K139" s="27"/>
    </row>
    <row r="140" spans="1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15">
    <mergeCell ref="A12:F12"/>
    <mergeCell ref="G12:K12"/>
    <mergeCell ref="A28:F28"/>
    <mergeCell ref="G28:K28"/>
    <mergeCell ref="A44:F44"/>
    <mergeCell ref="G44:K44"/>
    <mergeCell ref="A108:F108"/>
    <mergeCell ref="G108:L108"/>
    <mergeCell ref="A124:F124"/>
    <mergeCell ref="A60:F60"/>
    <mergeCell ref="G60:K60"/>
    <mergeCell ref="A76:F76"/>
    <mergeCell ref="G76:K76"/>
    <mergeCell ref="A92:F92"/>
    <mergeCell ref="G92:K92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Q228"/>
  <sheetViews>
    <sheetView showGridLines="0" zoomScale="85" zoomScaleNormal="85" workbookViewId="0">
      <selection activeCell="I21" sqref="I21"/>
    </sheetView>
  </sheetViews>
  <sheetFormatPr defaultColWidth="0" defaultRowHeight="15"/>
  <cols>
    <col min="1" max="1" width="2.7109375" customWidth="1"/>
    <col min="2" max="2" width="58" customWidth="1"/>
    <col min="3" max="8" width="15.7109375" customWidth="1"/>
    <col min="9" max="9" width="17.7109375" customWidth="1"/>
    <col min="10" max="10" width="9.140625" customWidth="1"/>
    <col min="11" max="11" width="8.5703125" customWidth="1"/>
    <col min="12" max="17" width="0" hidden="1" customWidth="1"/>
    <col min="18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80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23.25" customHeight="1">
      <c r="B12" s="387" t="s">
        <v>470</v>
      </c>
      <c r="C12" s="431"/>
      <c r="D12" s="430"/>
      <c r="E12" s="430"/>
      <c r="F12" s="445"/>
      <c r="G12" s="457"/>
      <c r="H12" s="295"/>
      <c r="I12" s="42"/>
      <c r="J12" s="27"/>
    </row>
    <row r="13" spans="1:11" ht="50.1" customHeight="1">
      <c r="B13" s="458" t="s">
        <v>114</v>
      </c>
      <c r="C13" s="459" t="s">
        <v>471</v>
      </c>
      <c r="D13" s="459" t="s">
        <v>472</v>
      </c>
      <c r="E13" s="459" t="s">
        <v>172</v>
      </c>
      <c r="F13" s="460" t="s">
        <v>173</v>
      </c>
      <c r="G13" s="459" t="s">
        <v>356</v>
      </c>
      <c r="H13" s="391"/>
      <c r="I13" s="42"/>
      <c r="J13" s="27"/>
    </row>
    <row r="14" spans="1:11" ht="23.25" customHeight="1">
      <c r="B14" s="461" t="s">
        <v>47</v>
      </c>
      <c r="C14" s="462"/>
      <c r="D14" s="462"/>
      <c r="E14" s="462"/>
      <c r="F14" s="462"/>
      <c r="G14" s="463"/>
      <c r="H14" s="144"/>
      <c r="I14" s="300"/>
      <c r="J14" s="27"/>
    </row>
    <row r="15" spans="1:11" ht="23.25" customHeight="1">
      <c r="B15" s="64" t="s">
        <v>473</v>
      </c>
      <c r="C15" s="464" t="s">
        <v>474</v>
      </c>
      <c r="D15" s="465" t="s">
        <v>364</v>
      </c>
      <c r="E15" s="465">
        <v>14</v>
      </c>
      <c r="F15" s="178">
        <v>14</v>
      </c>
      <c r="G15" s="466">
        <v>14</v>
      </c>
      <c r="H15" s="374"/>
      <c r="I15" s="300"/>
      <c r="J15" s="27"/>
    </row>
    <row r="16" spans="1:11" ht="23.25" customHeight="1">
      <c r="B16" s="461" t="s">
        <v>33</v>
      </c>
      <c r="C16" s="462"/>
      <c r="D16" s="462"/>
      <c r="E16" s="462"/>
      <c r="F16" s="462"/>
      <c r="G16" s="463"/>
      <c r="H16" s="303"/>
      <c r="I16" s="300"/>
      <c r="J16" s="27"/>
    </row>
    <row r="17" spans="1:10" ht="23.25" customHeight="1">
      <c r="B17" s="467" t="s">
        <v>475</v>
      </c>
      <c r="C17" s="468" t="s">
        <v>373</v>
      </c>
      <c r="D17" s="469" t="s">
        <v>379</v>
      </c>
      <c r="E17" s="469">
        <v>40</v>
      </c>
      <c r="F17" s="470">
        <v>25</v>
      </c>
      <c r="G17" s="471">
        <v>25</v>
      </c>
      <c r="H17" s="303"/>
      <c r="I17" s="300"/>
      <c r="J17" s="27"/>
    </row>
    <row r="18" spans="1:10" ht="23.25" customHeight="1">
      <c r="B18" s="32" t="s">
        <v>7</v>
      </c>
      <c r="C18" s="18"/>
      <c r="D18" s="36"/>
      <c r="E18" s="36"/>
      <c r="F18" s="36"/>
      <c r="G18" s="457"/>
      <c r="H18" s="303"/>
      <c r="I18" s="300"/>
      <c r="J18" s="27"/>
    </row>
    <row r="19" spans="1:10" ht="23.25" customHeight="1">
      <c r="B19" s="377" t="s">
        <v>476</v>
      </c>
      <c r="C19" s="457"/>
      <c r="D19" s="457"/>
      <c r="E19" s="457"/>
      <c r="F19" s="457"/>
      <c r="G19" s="457"/>
      <c r="H19" s="303"/>
      <c r="I19" s="300"/>
      <c r="J19" s="27"/>
    </row>
    <row r="20" spans="1:10" ht="23.25" customHeight="1">
      <c r="B20" s="60"/>
      <c r="C20" s="60"/>
      <c r="D20" s="60"/>
      <c r="E20" s="60"/>
      <c r="F20" s="60"/>
      <c r="G20" s="60"/>
      <c r="H20" s="303"/>
      <c r="I20" s="300"/>
      <c r="J20" s="27"/>
    </row>
    <row r="21" spans="1:10" ht="23.25" customHeight="1">
      <c r="B21" s="375"/>
      <c r="C21" s="144"/>
      <c r="D21" s="49"/>
      <c r="E21" s="134"/>
      <c r="F21" s="134"/>
      <c r="G21" s="134"/>
      <c r="H21" s="134"/>
      <c r="I21" s="81"/>
      <c r="J21" s="27"/>
    </row>
    <row r="22" spans="1:10" ht="23.25" customHeight="1">
      <c r="A22" s="27"/>
      <c r="B22" s="375"/>
      <c r="C22" s="144"/>
      <c r="D22" s="49"/>
      <c r="E22" s="440"/>
      <c r="F22" s="440"/>
      <c r="G22" s="447"/>
      <c r="H22" s="303"/>
      <c r="I22" s="27"/>
      <c r="J22" s="27"/>
    </row>
    <row r="23" spans="1:10" ht="23.25" customHeight="1">
      <c r="A23" s="27"/>
      <c r="B23" s="375"/>
      <c r="C23" s="144"/>
      <c r="D23" s="49"/>
      <c r="E23" s="472"/>
      <c r="F23" s="440"/>
      <c r="G23" s="447"/>
      <c r="H23" s="303"/>
      <c r="I23" s="42"/>
      <c r="J23" s="27"/>
    </row>
    <row r="24" spans="1:10" ht="23.25" customHeight="1">
      <c r="A24" s="27"/>
      <c r="B24" s="375"/>
      <c r="C24" s="144"/>
      <c r="D24" s="49"/>
      <c r="E24" s="472"/>
      <c r="F24" s="440"/>
      <c r="G24" s="447"/>
      <c r="H24" s="303"/>
      <c r="I24" s="42"/>
      <c r="J24" s="27"/>
    </row>
    <row r="25" spans="1:10" ht="23.25" customHeight="1">
      <c r="A25" s="27"/>
      <c r="B25" s="375"/>
      <c r="C25" s="144"/>
      <c r="D25" s="49"/>
      <c r="E25" s="134"/>
      <c r="F25" s="134"/>
      <c r="G25" s="473"/>
      <c r="H25" s="134"/>
      <c r="I25" s="300"/>
      <c r="J25" s="27"/>
    </row>
    <row r="26" spans="1:10" ht="23.25" customHeight="1">
      <c r="A26" s="27"/>
      <c r="B26" s="375"/>
      <c r="C26" s="144"/>
      <c r="D26" s="49"/>
      <c r="E26" s="440"/>
      <c r="F26" s="440"/>
      <c r="G26" s="447"/>
      <c r="H26" s="303"/>
      <c r="I26" s="300"/>
      <c r="J26" s="27"/>
    </row>
    <row r="27" spans="1:10" ht="23.25" customHeight="1">
      <c r="A27" s="27"/>
      <c r="B27" s="375"/>
      <c r="C27" s="144"/>
      <c r="D27" s="49"/>
      <c r="E27" s="134"/>
      <c r="F27" s="134"/>
      <c r="G27" s="473"/>
      <c r="H27" s="134"/>
      <c r="I27" s="300"/>
      <c r="J27" s="27"/>
    </row>
    <row r="28" spans="1:10" ht="23.25" customHeight="1">
      <c r="A28" s="27"/>
      <c r="B28" s="375"/>
      <c r="C28" s="144"/>
      <c r="D28" s="49"/>
      <c r="E28" s="362"/>
      <c r="F28" s="472"/>
      <c r="G28" s="303"/>
      <c r="H28" s="303"/>
      <c r="I28" s="300"/>
      <c r="J28" s="27"/>
    </row>
    <row r="29" spans="1:10" ht="23.25" customHeight="1">
      <c r="A29" s="27"/>
      <c r="B29" s="375"/>
      <c r="C29" s="144"/>
      <c r="D29" s="49"/>
      <c r="E29" s="134"/>
      <c r="F29" s="134"/>
      <c r="G29" s="473"/>
      <c r="H29" s="134"/>
      <c r="I29" s="300"/>
      <c r="J29" s="27"/>
    </row>
    <row r="30" spans="1:10" ht="23.25" customHeight="1">
      <c r="A30" s="27"/>
      <c r="B30" s="375"/>
      <c r="C30" s="144"/>
      <c r="D30" s="49"/>
      <c r="E30" s="440"/>
      <c r="F30" s="440"/>
      <c r="G30" s="447"/>
      <c r="H30" s="303"/>
      <c r="I30" s="300"/>
      <c r="J30" s="27"/>
    </row>
    <row r="31" spans="1:10" ht="23.25" customHeight="1">
      <c r="A31" s="27"/>
      <c r="B31" s="375"/>
      <c r="C31" s="144"/>
      <c r="D31" s="49"/>
      <c r="E31" s="134"/>
      <c r="F31" s="134"/>
      <c r="G31" s="134"/>
      <c r="H31" s="134"/>
      <c r="I31" s="300"/>
      <c r="J31" s="27"/>
    </row>
    <row r="32" spans="1:10" ht="23.25" customHeight="1">
      <c r="A32" s="27"/>
      <c r="B32" s="375"/>
      <c r="C32" s="144"/>
      <c r="D32" s="49"/>
      <c r="E32" s="362"/>
      <c r="F32" s="472"/>
      <c r="G32" s="303"/>
      <c r="H32" s="303"/>
      <c r="I32" s="81"/>
      <c r="J32" s="27"/>
    </row>
    <row r="33" spans="1:10" ht="23.25" customHeight="1">
      <c r="A33" s="27"/>
      <c r="B33" s="375"/>
      <c r="C33" s="144"/>
      <c r="D33" s="49"/>
      <c r="E33" s="362"/>
      <c r="F33" s="472"/>
      <c r="G33" s="303"/>
      <c r="H33" s="303"/>
      <c r="I33" s="81"/>
      <c r="J33" s="27"/>
    </row>
    <row r="34" spans="1:10" ht="23.25" customHeight="1">
      <c r="A34" s="27"/>
      <c r="B34" s="375"/>
      <c r="C34" s="144"/>
      <c r="D34" s="49"/>
      <c r="E34" s="440"/>
      <c r="F34" s="440"/>
      <c r="G34" s="447"/>
      <c r="H34" s="303"/>
      <c r="I34" s="36"/>
      <c r="J34" s="27"/>
    </row>
    <row r="35" spans="1:10" ht="23.25" customHeight="1">
      <c r="A35" s="27"/>
      <c r="B35" s="375"/>
      <c r="C35" s="144"/>
      <c r="D35" s="49"/>
      <c r="E35" s="440"/>
      <c r="F35" s="440"/>
      <c r="G35" s="447"/>
      <c r="H35" s="303"/>
      <c r="I35" s="42"/>
      <c r="J35" s="27"/>
    </row>
    <row r="36" spans="1:10" ht="23.25" customHeight="1">
      <c r="A36" s="27"/>
      <c r="B36" s="375"/>
      <c r="C36" s="144"/>
      <c r="D36" s="49"/>
      <c r="E36" s="440"/>
      <c r="F36" s="440"/>
      <c r="G36" s="447"/>
      <c r="H36" s="303"/>
      <c r="I36" s="42"/>
      <c r="J36" s="27"/>
    </row>
    <row r="37" spans="1:10" ht="23.25" customHeight="1">
      <c r="A37" s="27"/>
      <c r="B37" s="375"/>
      <c r="C37" s="144"/>
      <c r="D37" s="49"/>
      <c r="E37" s="440"/>
      <c r="F37" s="440"/>
      <c r="G37" s="447"/>
      <c r="H37" s="303"/>
      <c r="I37" s="300"/>
      <c r="J37" s="27"/>
    </row>
    <row r="38" spans="1:10" ht="23.25" customHeight="1">
      <c r="A38" s="27"/>
      <c r="B38" s="375"/>
      <c r="C38" s="144"/>
      <c r="D38" s="49"/>
      <c r="E38" s="440"/>
      <c r="F38" s="440"/>
      <c r="G38" s="447"/>
      <c r="H38" s="303"/>
      <c r="I38" s="300"/>
      <c r="J38" s="27"/>
    </row>
    <row r="39" spans="1:10" ht="23.25" customHeight="1">
      <c r="A39" s="27"/>
      <c r="B39" s="375"/>
      <c r="C39" s="144"/>
      <c r="D39" s="49"/>
      <c r="E39" s="372"/>
      <c r="F39" s="372"/>
      <c r="G39" s="373"/>
      <c r="H39" s="374"/>
      <c r="I39" s="300"/>
      <c r="J39" s="27"/>
    </row>
    <row r="40" spans="1:10" ht="23.25" customHeight="1">
      <c r="A40" s="27"/>
      <c r="B40" s="375"/>
      <c r="C40" s="144"/>
      <c r="D40" s="49"/>
      <c r="E40" s="372"/>
      <c r="F40" s="372"/>
      <c r="G40" s="373"/>
      <c r="H40" s="374"/>
      <c r="I40" s="300"/>
      <c r="J40" s="27"/>
    </row>
    <row r="41" spans="1:10" ht="23.25" customHeight="1">
      <c r="A41" s="27"/>
      <c r="B41" s="375"/>
      <c r="C41" s="144"/>
      <c r="D41" s="49"/>
      <c r="E41" s="372"/>
      <c r="F41" s="372"/>
      <c r="G41" s="373"/>
      <c r="H41" s="374"/>
      <c r="I41" s="300"/>
      <c r="J41" s="27"/>
    </row>
    <row r="42" spans="1:10" ht="23.25" customHeight="1">
      <c r="A42" s="27"/>
      <c r="B42" s="375"/>
      <c r="C42" s="144"/>
      <c r="D42" s="49"/>
      <c r="E42" s="372"/>
      <c r="F42" s="372"/>
      <c r="G42" s="373"/>
      <c r="H42" s="374"/>
      <c r="I42" s="300"/>
      <c r="J42" s="27"/>
    </row>
    <row r="43" spans="1:10" ht="23.25" customHeight="1">
      <c r="A43" s="27"/>
      <c r="B43" s="375"/>
      <c r="C43" s="144"/>
      <c r="D43" s="49"/>
      <c r="E43" s="372"/>
      <c r="F43" s="372"/>
      <c r="G43" s="373"/>
      <c r="H43" s="374"/>
      <c r="I43" s="36"/>
      <c r="J43" s="27"/>
    </row>
    <row r="44" spans="1:10" ht="23.25" customHeight="1">
      <c r="A44" s="27"/>
      <c r="B44" s="375"/>
      <c r="C44" s="144"/>
      <c r="D44" s="49"/>
      <c r="E44" s="372"/>
      <c r="F44" s="372"/>
      <c r="G44" s="373"/>
      <c r="H44" s="374"/>
      <c r="I44" s="42"/>
      <c r="J44" s="27"/>
    </row>
    <row r="45" spans="1:10" ht="23.25" customHeight="1">
      <c r="A45" s="27"/>
      <c r="B45" s="375"/>
      <c r="C45" s="144"/>
      <c r="D45" s="49"/>
      <c r="E45" s="372"/>
      <c r="F45" s="372"/>
      <c r="G45" s="373"/>
      <c r="H45" s="374"/>
      <c r="I45" s="42"/>
      <c r="J45" s="27"/>
    </row>
    <row r="46" spans="1:10" ht="23.25" customHeight="1">
      <c r="A46" s="27"/>
      <c r="B46" s="375"/>
      <c r="C46" s="144"/>
      <c r="D46" s="49"/>
      <c r="E46" s="372"/>
      <c r="F46" s="372"/>
      <c r="G46" s="373"/>
      <c r="H46" s="374"/>
      <c r="I46" s="300"/>
      <c r="J46" s="27"/>
    </row>
    <row r="47" spans="1:10" ht="23.25" customHeight="1">
      <c r="A47" s="27"/>
      <c r="B47" s="375"/>
      <c r="C47" s="144"/>
      <c r="D47" s="49"/>
      <c r="E47" s="372"/>
      <c r="F47" s="372"/>
      <c r="G47" s="373"/>
      <c r="H47" s="374"/>
      <c r="I47" s="300"/>
      <c r="J47" s="27"/>
    </row>
    <row r="48" spans="1:10" ht="23.25" customHeight="1">
      <c r="A48" s="27"/>
      <c r="B48" s="375"/>
      <c r="C48" s="144"/>
      <c r="D48" s="49"/>
      <c r="E48" s="372"/>
      <c r="F48" s="372"/>
      <c r="G48" s="373"/>
      <c r="H48" s="374"/>
      <c r="I48" s="300"/>
      <c r="J48" s="27"/>
    </row>
    <row r="49" spans="1:10" ht="23.25" customHeight="1">
      <c r="A49" s="27"/>
      <c r="B49" s="375"/>
      <c r="C49" s="144"/>
      <c r="D49" s="49"/>
      <c r="E49" s="372"/>
      <c r="F49" s="372"/>
      <c r="G49" s="373"/>
      <c r="H49" s="374"/>
      <c r="I49" s="300"/>
      <c r="J49" s="27"/>
    </row>
    <row r="50" spans="1:10" ht="23.25" customHeight="1">
      <c r="A50" s="27"/>
      <c r="B50" s="375"/>
      <c r="C50" s="144"/>
      <c r="D50" s="49"/>
      <c r="E50" s="372"/>
      <c r="F50" s="372"/>
      <c r="G50" s="373"/>
      <c r="H50" s="374"/>
      <c r="I50" s="300"/>
      <c r="J50" s="27"/>
    </row>
    <row r="51" spans="1:10" ht="23.25" customHeight="1">
      <c r="A51" s="27"/>
      <c r="B51" s="375"/>
      <c r="C51" s="144"/>
      <c r="D51" s="49"/>
      <c r="E51" s="372"/>
      <c r="F51" s="372"/>
      <c r="G51" s="373"/>
      <c r="H51" s="374"/>
      <c r="I51" s="300"/>
      <c r="J51" s="27"/>
    </row>
    <row r="52" spans="1:10" ht="23.25" customHeight="1">
      <c r="A52" s="27"/>
      <c r="B52" s="738"/>
      <c r="C52" s="738"/>
      <c r="D52" s="738"/>
      <c r="E52" s="738"/>
      <c r="F52" s="738"/>
      <c r="G52" s="738"/>
      <c r="H52" s="738"/>
      <c r="I52" s="300"/>
      <c r="J52" s="27"/>
    </row>
    <row r="53" spans="1:10" ht="23.25" customHeight="1">
      <c r="B53" s="32"/>
      <c r="C53" s="376"/>
      <c r="D53" s="36"/>
      <c r="E53" s="372"/>
      <c r="F53" s="372"/>
      <c r="G53" s="373"/>
      <c r="H53" s="374"/>
      <c r="I53" s="385"/>
      <c r="J53" s="27"/>
    </row>
    <row r="54" spans="1:10" ht="23.25" customHeight="1">
      <c r="B54" s="376"/>
      <c r="C54" s="376"/>
      <c r="D54" s="36"/>
      <c r="E54" s="372"/>
      <c r="F54" s="372"/>
      <c r="G54" s="373"/>
      <c r="H54" s="374"/>
      <c r="I54" s="81"/>
      <c r="J54" s="27"/>
    </row>
    <row r="55" spans="1:10" ht="23.25" customHeight="1">
      <c r="B55" s="376"/>
      <c r="C55" s="376"/>
      <c r="D55" s="372"/>
      <c r="E55" s="372"/>
      <c r="F55" s="372"/>
      <c r="G55" s="373"/>
      <c r="H55" s="373"/>
      <c r="I55" s="81"/>
      <c r="J55" s="27"/>
    </row>
    <row r="56" spans="1:10" ht="23.25" customHeight="1">
      <c r="B56" s="377"/>
      <c r="C56" s="269"/>
      <c r="D56" s="269"/>
      <c r="E56" s="269"/>
      <c r="F56" s="269"/>
      <c r="G56" s="378"/>
      <c r="H56" s="269"/>
      <c r="I56" s="81"/>
      <c r="J56" s="27"/>
    </row>
    <row r="57" spans="1:10" ht="23.25" customHeight="1">
      <c r="B57" s="379"/>
      <c r="C57" s="379"/>
      <c r="D57" s="380"/>
      <c r="E57" s="380"/>
      <c r="F57" s="380"/>
      <c r="G57" s="381"/>
      <c r="H57" s="382"/>
      <c r="I57" s="42"/>
      <c r="J57" s="27"/>
    </row>
    <row r="58" spans="1:10" ht="23.25" customHeight="1">
      <c r="B58" s="379"/>
      <c r="C58" s="379"/>
      <c r="D58" s="380"/>
      <c r="E58" s="380"/>
      <c r="F58" s="380"/>
      <c r="G58" s="381"/>
      <c r="H58" s="382"/>
      <c r="I58" s="42"/>
      <c r="J58" s="27"/>
    </row>
    <row r="59" spans="1:10" ht="23.25" customHeight="1">
      <c r="B59" s="379"/>
      <c r="C59" s="379"/>
      <c r="D59" s="380"/>
      <c r="E59" s="380"/>
      <c r="F59" s="380"/>
      <c r="G59" s="381"/>
      <c r="H59" s="382"/>
      <c r="I59" s="300"/>
      <c r="J59" s="27"/>
    </row>
    <row r="60" spans="1:10" ht="23.25" customHeight="1">
      <c r="B60" s="383"/>
      <c r="C60" s="383"/>
      <c r="D60" s="384"/>
      <c r="E60" s="384"/>
      <c r="F60" s="384"/>
      <c r="G60" s="384"/>
      <c r="H60" s="384"/>
      <c r="I60" s="300"/>
      <c r="J60" s="27"/>
    </row>
    <row r="61" spans="1:10" ht="23.25" customHeight="1">
      <c r="B61" s="384"/>
      <c r="C61" s="384"/>
      <c r="D61" s="384"/>
      <c r="E61" s="384"/>
      <c r="F61" s="384"/>
      <c r="G61" s="384"/>
      <c r="H61" s="384"/>
      <c r="I61" s="300"/>
      <c r="J61" s="27"/>
    </row>
    <row r="62" spans="1:10" ht="23.25" customHeight="1">
      <c r="B62" s="384"/>
      <c r="C62" s="384"/>
      <c r="D62" s="384"/>
      <c r="E62" s="384"/>
      <c r="F62" s="384"/>
      <c r="G62" s="384"/>
      <c r="H62" s="384"/>
      <c r="I62" s="300"/>
      <c r="J62" s="27"/>
    </row>
    <row r="63" spans="1:10" ht="23.25" customHeight="1">
      <c r="B63" s="384"/>
      <c r="C63" s="384"/>
      <c r="D63" s="384"/>
      <c r="E63" s="384"/>
      <c r="F63" s="384"/>
      <c r="G63" s="384"/>
      <c r="H63" s="384"/>
      <c r="I63" s="300"/>
      <c r="J63" s="27"/>
    </row>
    <row r="64" spans="1:10" ht="23.25" customHeight="1">
      <c r="B64" s="384"/>
      <c r="C64" s="384"/>
      <c r="D64" s="384"/>
      <c r="E64" s="384"/>
      <c r="F64" s="384"/>
      <c r="G64" s="384"/>
      <c r="H64" s="384"/>
      <c r="I64" s="300"/>
      <c r="J64" s="27"/>
    </row>
    <row r="65" spans="2:10" ht="23.25" customHeight="1">
      <c r="B65" s="384"/>
      <c r="C65" s="384"/>
      <c r="D65" s="384"/>
      <c r="E65" s="384"/>
      <c r="F65" s="384"/>
      <c r="G65" s="384"/>
      <c r="H65" s="384"/>
      <c r="I65" s="300"/>
      <c r="J65" s="27"/>
    </row>
    <row r="66" spans="2:10" ht="23.25" customHeight="1">
      <c r="B66" s="384"/>
      <c r="C66" s="384"/>
      <c r="D66" s="384"/>
      <c r="E66" s="384"/>
      <c r="F66" s="384"/>
      <c r="G66" s="384"/>
      <c r="H66" s="384"/>
      <c r="I66" s="385"/>
      <c r="J66" s="27"/>
    </row>
    <row r="67" spans="2:10" ht="23.25" customHeight="1">
      <c r="B67" s="386"/>
      <c r="C67" s="386"/>
      <c r="D67" s="386"/>
      <c r="E67" s="386"/>
      <c r="F67" s="386"/>
      <c r="G67" s="386"/>
      <c r="H67" s="386"/>
      <c r="I67" s="81"/>
      <c r="J67" s="27"/>
    </row>
    <row r="68" spans="2:10" ht="23.25" customHeight="1">
      <c r="B68" s="36"/>
      <c r="C68" s="81"/>
      <c r="D68" s="81"/>
      <c r="E68" s="81"/>
      <c r="F68" s="81"/>
      <c r="G68" s="81"/>
      <c r="H68" s="81"/>
      <c r="I68" s="81"/>
      <c r="J68" s="27"/>
    </row>
    <row r="69" spans="2:10" ht="23.25" customHeight="1">
      <c r="B69" s="81"/>
      <c r="C69" s="81"/>
      <c r="D69" s="81"/>
      <c r="E69" s="81"/>
      <c r="F69" s="81"/>
      <c r="G69" s="81"/>
      <c r="H69" s="81"/>
      <c r="I69" s="81"/>
      <c r="J69" s="27"/>
    </row>
    <row r="70" spans="2:10" ht="23.25" customHeight="1">
      <c r="B70" s="257"/>
      <c r="C70" s="387"/>
      <c r="D70" s="388"/>
      <c r="E70" s="295"/>
      <c r="F70" s="295"/>
      <c r="G70" s="389"/>
      <c r="H70" s="42"/>
      <c r="I70" s="42"/>
      <c r="J70" s="27"/>
    </row>
    <row r="71" spans="2:10" ht="23.25" customHeight="1">
      <c r="B71" s="390"/>
      <c r="C71" s="391"/>
      <c r="D71" s="391"/>
      <c r="E71" s="391"/>
      <c r="F71" s="391"/>
      <c r="G71" s="391"/>
      <c r="H71" s="391"/>
      <c r="I71" s="42"/>
      <c r="J71" s="27"/>
    </row>
    <row r="72" spans="2:10" ht="23.25" customHeight="1">
      <c r="B72" s="376"/>
      <c r="C72" s="68"/>
      <c r="D72" s="68"/>
      <c r="E72" s="68"/>
      <c r="F72" s="68"/>
      <c r="G72" s="68"/>
      <c r="H72" s="68"/>
      <c r="I72" s="300"/>
      <c r="J72" s="27"/>
    </row>
    <row r="73" spans="2:10" ht="23.25" customHeight="1">
      <c r="B73" s="376"/>
      <c r="C73" s="68"/>
      <c r="D73" s="68"/>
      <c r="E73" s="68"/>
      <c r="F73" s="68"/>
      <c r="G73" s="68"/>
      <c r="H73" s="68"/>
      <c r="I73" s="300"/>
      <c r="J73" s="27"/>
    </row>
    <row r="74" spans="2:10" ht="23.25" customHeight="1">
      <c r="B74" s="376"/>
      <c r="C74" s="68"/>
      <c r="D74" s="68"/>
      <c r="E74" s="68"/>
      <c r="F74" s="68"/>
      <c r="G74" s="68"/>
      <c r="H74" s="68"/>
      <c r="I74" s="300"/>
      <c r="J74" s="27"/>
    </row>
    <row r="75" spans="2:10" ht="23.25" customHeight="1">
      <c r="B75" s="376"/>
      <c r="C75" s="68"/>
      <c r="D75" s="68"/>
      <c r="E75" s="68"/>
      <c r="F75" s="68"/>
      <c r="G75" s="68"/>
      <c r="H75" s="68"/>
      <c r="I75" s="300"/>
      <c r="J75" s="27"/>
    </row>
    <row r="76" spans="2:10" ht="23.25" customHeight="1">
      <c r="B76" s="376"/>
      <c r="C76" s="68"/>
      <c r="D76" s="68"/>
      <c r="E76" s="68"/>
      <c r="F76" s="68"/>
      <c r="G76" s="68"/>
      <c r="H76" s="68"/>
      <c r="I76" s="300"/>
      <c r="J76" s="27"/>
    </row>
    <row r="77" spans="2:10" ht="23.25" customHeight="1">
      <c r="B77" s="376"/>
      <c r="C77" s="68"/>
      <c r="D77" s="68"/>
      <c r="E77" s="68"/>
      <c r="F77" s="68"/>
      <c r="G77" s="68"/>
      <c r="H77" s="68"/>
      <c r="I77" s="300"/>
      <c r="J77" s="27"/>
    </row>
    <row r="78" spans="2:10" ht="23.25" customHeight="1">
      <c r="B78" s="269"/>
      <c r="C78" s="392"/>
      <c r="D78" s="392"/>
      <c r="E78" s="392"/>
      <c r="F78" s="392"/>
      <c r="G78" s="392"/>
      <c r="H78" s="392"/>
      <c r="I78" s="385"/>
      <c r="J78" s="27"/>
    </row>
    <row r="79" spans="2:10" ht="23.25" customHeight="1">
      <c r="B79" s="32"/>
      <c r="C79" s="81"/>
      <c r="D79" s="81"/>
      <c r="E79" s="81"/>
      <c r="F79" s="81"/>
      <c r="G79" s="81"/>
      <c r="H79" s="81"/>
      <c r="I79" s="81"/>
      <c r="J79" s="27"/>
    </row>
    <row r="80" spans="2:10" ht="23.25" customHeight="1">
      <c r="B80" s="81"/>
      <c r="C80" s="81"/>
      <c r="D80" s="81"/>
      <c r="E80" s="81"/>
      <c r="F80" s="81"/>
      <c r="G80" s="81"/>
      <c r="H80" s="81"/>
      <c r="I80" s="81"/>
      <c r="J80" s="27"/>
    </row>
    <row r="81" spans="2:10" ht="23.25" customHeight="1">
      <c r="B81" s="257"/>
      <c r="C81" s="325"/>
      <c r="D81" s="325"/>
      <c r="E81" s="325"/>
      <c r="F81" s="325"/>
      <c r="G81" s="325"/>
      <c r="H81" s="325"/>
      <c r="I81" s="325"/>
      <c r="J81" s="27"/>
    </row>
    <row r="82" spans="2:10" ht="23.25" customHeight="1">
      <c r="B82" s="390"/>
      <c r="C82" s="391"/>
      <c r="D82" s="391"/>
      <c r="E82" s="391"/>
      <c r="F82" s="391"/>
      <c r="G82" s="391"/>
      <c r="H82" s="391"/>
      <c r="I82" s="42"/>
      <c r="J82" s="27"/>
    </row>
    <row r="83" spans="2:10" ht="23.25" customHeight="1">
      <c r="B83" s="376"/>
      <c r="C83" s="68"/>
      <c r="D83" s="68"/>
      <c r="E83" s="68"/>
      <c r="F83" s="68"/>
      <c r="G83" s="68"/>
      <c r="H83" s="68"/>
      <c r="I83" s="300"/>
      <c r="J83" s="27"/>
    </row>
    <row r="84" spans="2:10" ht="23.25" customHeight="1">
      <c r="B84" s="376"/>
      <c r="C84" s="68"/>
      <c r="D84" s="68"/>
      <c r="E84" s="68"/>
      <c r="F84" s="68"/>
      <c r="G84" s="68"/>
      <c r="H84" s="68"/>
      <c r="I84" s="300"/>
      <c r="J84" s="27"/>
    </row>
    <row r="85" spans="2:10" ht="23.25" customHeight="1">
      <c r="B85" s="269"/>
      <c r="C85" s="392"/>
      <c r="D85" s="392"/>
      <c r="E85" s="392"/>
      <c r="F85" s="392"/>
      <c r="G85" s="392"/>
      <c r="H85" s="392"/>
      <c r="I85" s="300"/>
      <c r="J85" s="27"/>
    </row>
    <row r="86" spans="2:10" ht="23.25" customHeight="1">
      <c r="B86" s="32"/>
      <c r="C86" s="36"/>
      <c r="D86" s="36"/>
      <c r="E86" s="36"/>
      <c r="F86" s="36"/>
      <c r="G86" s="36"/>
      <c r="H86" s="36"/>
      <c r="I86" s="36"/>
      <c r="J86" s="27"/>
    </row>
    <row r="87" spans="2:10" ht="23.25" customHeight="1">
      <c r="B87" s="36"/>
      <c r="C87" s="36"/>
      <c r="D87" s="36"/>
      <c r="E87" s="36"/>
      <c r="F87" s="36"/>
      <c r="G87" s="36"/>
      <c r="H87" s="36"/>
      <c r="I87" s="36"/>
      <c r="J87" s="27"/>
    </row>
    <row r="88" spans="2:10" ht="23.25" customHeight="1">
      <c r="B88" s="36"/>
      <c r="C88" s="36"/>
      <c r="D88" s="36"/>
      <c r="E88" s="36"/>
      <c r="F88" s="36"/>
      <c r="G88" s="36"/>
      <c r="H88" s="36"/>
      <c r="I88" s="36"/>
      <c r="J88" s="27"/>
    </row>
    <row r="89" spans="2:10" ht="23.25" customHeight="1">
      <c r="B89" s="36"/>
      <c r="C89" s="36"/>
      <c r="D89" s="36"/>
      <c r="E89" s="36"/>
      <c r="F89" s="36"/>
      <c r="G89" s="36"/>
      <c r="H89" s="36"/>
      <c r="I89" s="36"/>
      <c r="J89" s="27"/>
    </row>
    <row r="90" spans="2:10" ht="23.25" customHeight="1">
      <c r="B90" s="36"/>
      <c r="C90" s="36"/>
      <c r="D90" s="36"/>
      <c r="E90" s="36"/>
      <c r="F90" s="36"/>
      <c r="G90" s="36"/>
      <c r="H90" s="36"/>
      <c r="I90" s="36"/>
      <c r="J90" s="27"/>
    </row>
    <row r="91" spans="2:10" ht="23.25" customHeight="1">
      <c r="B91" s="36"/>
      <c r="C91" s="36"/>
      <c r="D91" s="36"/>
      <c r="E91" s="36"/>
      <c r="F91" s="36"/>
      <c r="G91" s="36"/>
      <c r="H91" s="36"/>
      <c r="I91" s="36"/>
      <c r="J91" s="27"/>
    </row>
    <row r="92" spans="2:10" ht="23.25" customHeight="1">
      <c r="B92" s="36"/>
      <c r="C92" s="36"/>
      <c r="D92" s="36"/>
      <c r="E92" s="36"/>
      <c r="F92" s="36"/>
      <c r="G92" s="36"/>
      <c r="H92" s="36"/>
      <c r="I92" s="36"/>
      <c r="J92" s="27"/>
    </row>
    <row r="93" spans="2:10" ht="23.25" customHeight="1">
      <c r="B93" s="36"/>
      <c r="C93" s="36"/>
      <c r="D93" s="36"/>
      <c r="E93" s="36"/>
      <c r="F93" s="36"/>
      <c r="G93" s="36"/>
      <c r="H93" s="36"/>
      <c r="I93" s="36"/>
      <c r="J93" s="27"/>
    </row>
    <row r="94" spans="2:10" ht="23.25" customHeight="1">
      <c r="B94" s="36"/>
      <c r="C94" s="36"/>
      <c r="D94" s="36"/>
      <c r="E94" s="36"/>
      <c r="F94" s="36"/>
      <c r="G94" s="36"/>
      <c r="H94" s="36"/>
      <c r="I94" s="36"/>
      <c r="J94" s="27"/>
    </row>
    <row r="95" spans="2:10" ht="23.25" customHeight="1">
      <c r="B95" s="36"/>
      <c r="C95" s="36"/>
      <c r="D95" s="36"/>
      <c r="E95" s="36"/>
      <c r="F95" s="36"/>
      <c r="G95" s="36"/>
      <c r="H95" s="36"/>
      <c r="I95" s="36"/>
      <c r="J95" s="27"/>
    </row>
    <row r="96" spans="2:10" ht="23.25" customHeight="1">
      <c r="B96" s="36"/>
      <c r="C96" s="36"/>
      <c r="D96" s="36"/>
      <c r="E96" s="36"/>
      <c r="F96" s="36"/>
      <c r="G96" s="36"/>
      <c r="H96" s="36"/>
      <c r="I96" s="36"/>
      <c r="J96" s="27"/>
    </row>
    <row r="97" spans="2:10" ht="23.25" customHeight="1">
      <c r="B97" s="36"/>
      <c r="C97" s="36"/>
      <c r="D97" s="36"/>
      <c r="E97" s="36"/>
      <c r="F97" s="36"/>
      <c r="G97" s="36"/>
      <c r="H97" s="36"/>
      <c r="I97" s="36"/>
      <c r="J97" s="27"/>
    </row>
    <row r="98" spans="2:10" ht="23.25" customHeight="1">
      <c r="B98" s="36"/>
      <c r="C98" s="36"/>
      <c r="D98" s="36"/>
      <c r="E98" s="36"/>
      <c r="F98" s="36"/>
      <c r="G98" s="36"/>
      <c r="H98" s="36"/>
      <c r="I98" s="36"/>
      <c r="J98" s="27"/>
    </row>
    <row r="99" spans="2:10" ht="23.25" customHeight="1">
      <c r="B99" s="36"/>
      <c r="C99" s="36"/>
      <c r="D99" s="36"/>
      <c r="E99" s="36"/>
      <c r="F99" s="36"/>
      <c r="G99" s="36"/>
      <c r="H99" s="36"/>
      <c r="I99" s="36"/>
      <c r="J99" s="27"/>
    </row>
    <row r="100" spans="2:10" ht="23.25" customHeight="1">
      <c r="B100" s="36"/>
      <c r="C100" s="36"/>
      <c r="D100" s="36"/>
      <c r="E100" s="36"/>
      <c r="F100" s="36"/>
      <c r="G100" s="36"/>
      <c r="H100" s="36"/>
      <c r="I100" s="36"/>
      <c r="J100" s="27"/>
    </row>
    <row r="101" spans="2:10" ht="23.25" customHeight="1">
      <c r="B101" s="36"/>
      <c r="C101" s="36"/>
      <c r="D101" s="36"/>
      <c r="E101" s="36"/>
      <c r="F101" s="36"/>
      <c r="G101" s="36"/>
      <c r="H101" s="36"/>
      <c r="I101" s="36"/>
      <c r="J101" s="27"/>
    </row>
    <row r="102" spans="2:10" ht="23.25" customHeight="1">
      <c r="B102" s="36"/>
      <c r="C102" s="36"/>
      <c r="D102" s="36"/>
      <c r="E102" s="36"/>
      <c r="F102" s="36"/>
      <c r="G102" s="36"/>
      <c r="H102" s="36"/>
      <c r="I102" s="36"/>
      <c r="J102" s="27"/>
    </row>
    <row r="103" spans="2:10" ht="23.25" customHeight="1">
      <c r="B103" s="36"/>
      <c r="C103" s="36"/>
      <c r="D103" s="36"/>
      <c r="E103" s="36"/>
      <c r="F103" s="36"/>
      <c r="G103" s="36"/>
      <c r="H103" s="36"/>
      <c r="I103" s="36"/>
      <c r="J103" s="27"/>
    </row>
    <row r="104" spans="2:10" ht="23.25" customHeight="1">
      <c r="B104" s="36"/>
      <c r="C104" s="36"/>
      <c r="D104" s="36"/>
      <c r="E104" s="36"/>
      <c r="F104" s="36"/>
      <c r="G104" s="36"/>
      <c r="H104" s="36"/>
      <c r="I104" s="36"/>
      <c r="J104" s="27"/>
    </row>
    <row r="105" spans="2:10" ht="23.25" customHeight="1">
      <c r="B105" s="36"/>
      <c r="C105" s="36"/>
      <c r="D105" s="36"/>
      <c r="E105" s="36"/>
      <c r="F105" s="36"/>
      <c r="G105" s="36"/>
      <c r="H105" s="36"/>
      <c r="I105" s="36"/>
      <c r="J105" s="27"/>
    </row>
    <row r="106" spans="2:10" ht="23.25" customHeight="1">
      <c r="B106" s="36"/>
      <c r="C106" s="36"/>
      <c r="D106" s="36"/>
      <c r="E106" s="36"/>
      <c r="F106" s="36"/>
      <c r="G106" s="36"/>
      <c r="H106" s="36"/>
      <c r="I106" s="36"/>
      <c r="J106" s="27"/>
    </row>
    <row r="107" spans="2:10" ht="23.25" customHeight="1">
      <c r="B107" s="36"/>
      <c r="C107" s="36"/>
      <c r="D107" s="36"/>
      <c r="E107" s="36"/>
      <c r="F107" s="36"/>
      <c r="G107" s="36"/>
      <c r="H107" s="36"/>
      <c r="I107" s="36"/>
      <c r="J107" s="27"/>
    </row>
    <row r="108" spans="2:10" ht="23.25" customHeight="1">
      <c r="B108" s="36"/>
      <c r="C108" s="36"/>
      <c r="D108" s="36"/>
      <c r="E108" s="36"/>
      <c r="F108" s="36"/>
      <c r="G108" s="36"/>
      <c r="H108" s="36"/>
      <c r="I108" s="36"/>
      <c r="J108" s="27"/>
    </row>
    <row r="109" spans="2:10" ht="23.25" customHeight="1">
      <c r="B109" s="36"/>
      <c r="C109" s="36"/>
      <c r="D109" s="36"/>
      <c r="E109" s="36"/>
      <c r="F109" s="36"/>
      <c r="G109" s="36"/>
      <c r="H109" s="36"/>
      <c r="I109" s="36"/>
      <c r="J109" s="27"/>
    </row>
    <row r="110" spans="2:10" ht="23.25" customHeight="1">
      <c r="B110" s="36"/>
      <c r="C110" s="36"/>
      <c r="D110" s="36"/>
      <c r="E110" s="36"/>
      <c r="F110" s="36"/>
      <c r="G110" s="36"/>
      <c r="H110" s="36"/>
      <c r="I110" s="36"/>
      <c r="J110" s="27"/>
    </row>
    <row r="111" spans="2:10" ht="23.25" customHeight="1">
      <c r="B111" s="36"/>
      <c r="C111" s="36"/>
      <c r="D111" s="36"/>
      <c r="E111" s="36"/>
      <c r="F111" s="36"/>
      <c r="G111" s="36"/>
      <c r="H111" s="36"/>
      <c r="I111" s="36"/>
      <c r="J111" s="27"/>
    </row>
    <row r="112" spans="2:10" ht="23.25" customHeight="1">
      <c r="B112" s="36"/>
      <c r="C112" s="36"/>
      <c r="D112" s="36"/>
      <c r="E112" s="36"/>
      <c r="F112" s="36"/>
      <c r="G112" s="36"/>
      <c r="H112" s="36"/>
      <c r="I112" s="36"/>
      <c r="J112" s="27"/>
    </row>
    <row r="113" spans="2:10" ht="23.25" customHeight="1">
      <c r="B113" s="36"/>
      <c r="C113" s="36"/>
      <c r="D113" s="36"/>
      <c r="E113" s="36"/>
      <c r="F113" s="36"/>
      <c r="G113" s="36"/>
      <c r="H113" s="36"/>
      <c r="I113" s="36"/>
      <c r="J113" s="27"/>
    </row>
    <row r="114" spans="2:10" ht="23.25" customHeight="1">
      <c r="B114" s="36"/>
      <c r="C114" s="36"/>
      <c r="D114" s="36"/>
      <c r="E114" s="36"/>
      <c r="F114" s="36"/>
      <c r="G114" s="36"/>
      <c r="H114" s="36"/>
      <c r="I114" s="36"/>
      <c r="J114" s="27"/>
    </row>
    <row r="115" spans="2:10" ht="23.25" customHeight="1">
      <c r="B115" s="36"/>
      <c r="C115" s="36"/>
      <c r="D115" s="36"/>
      <c r="E115" s="36"/>
      <c r="F115" s="36"/>
      <c r="G115" s="36"/>
      <c r="H115" s="36"/>
      <c r="I115" s="36"/>
      <c r="J115" s="27"/>
    </row>
    <row r="116" spans="2:10" ht="23.25" customHeight="1">
      <c r="B116" s="36"/>
      <c r="C116" s="36"/>
      <c r="D116" s="36"/>
      <c r="E116" s="36"/>
      <c r="F116" s="36"/>
      <c r="G116" s="36"/>
      <c r="H116" s="36"/>
      <c r="I116" s="36"/>
      <c r="J116" s="27"/>
    </row>
    <row r="117" spans="2:10" ht="23.25" customHeight="1">
      <c r="B117" s="36"/>
      <c r="C117" s="36"/>
      <c r="D117" s="36"/>
      <c r="E117" s="36"/>
      <c r="F117" s="36"/>
      <c r="G117" s="36"/>
      <c r="H117" s="36"/>
      <c r="I117" s="36"/>
      <c r="J117" s="27"/>
    </row>
    <row r="118" spans="2:10" ht="23.25" customHeight="1">
      <c r="B118" s="36"/>
      <c r="C118" s="36"/>
      <c r="D118" s="36"/>
      <c r="E118" s="36"/>
      <c r="F118" s="36"/>
      <c r="G118" s="36"/>
      <c r="H118" s="36"/>
      <c r="I118" s="36"/>
      <c r="J118" s="27"/>
    </row>
    <row r="119" spans="2:10" ht="23.25" customHeight="1"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2:10" ht="23.25" customHeight="1"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2:10" ht="23.25" customHeight="1"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2:10" ht="23.25" customHeight="1"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2:10" ht="23.25" customHeight="1"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2:10" ht="23.25" customHeight="1"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2:10" ht="23.25" customHeight="1"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2:10" ht="23.25" customHeight="1"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2:10" ht="23.25" customHeight="1"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2:10" ht="23.25" customHeight="1"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2:10" ht="23.25" customHeight="1"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2:10" ht="23.25" customHeight="1"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2:10" ht="23.25" customHeight="1"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2:10" ht="23.25" customHeight="1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0" ht="23.25" customHeight="1"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2:10" ht="23.25" customHeight="1"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2:10" ht="23.25" customHeight="1"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2:10" ht="23.25" customHeight="1"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2:10" ht="23.25" customHeight="1"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2:10" ht="23.25" customHeight="1"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2:10" ht="23.25" customHeight="1"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2:10" ht="23.25" customHeight="1"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2:10" ht="23.25" customHeight="1"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2:10" ht="23.25" customHeight="1"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2:10" ht="23.25" customHeight="1"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2:10" ht="23.25" customHeight="1"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2:10" ht="23.25" customHeight="1"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2:10" ht="23.25" customHeight="1"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2:10" ht="23.25" customHeight="1"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2:10" ht="23.25" customHeight="1"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2:10" ht="23.25" customHeight="1"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2:10" ht="23.25" customHeight="1"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2:10" ht="23.25" customHeight="1"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2:10" ht="23.25" customHeight="1"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2:10" ht="23.25" customHeight="1"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2:10" ht="23.25" customHeight="1"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2:10" ht="23.25" customHeight="1"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2:10" ht="23.25" customHeight="1"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2:10" ht="23.25" customHeight="1"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2:10" ht="23.25" customHeight="1"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2:10" ht="23.25" customHeight="1"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2:10" ht="23.25" customHeight="1"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2:10" ht="23.25" customHeight="1"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2:10" ht="23.25" customHeight="1"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2:10" ht="23.25" customHeight="1"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2:10" ht="23.25" customHeight="1"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2:10" ht="23.25" customHeight="1"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2:10" ht="23.25" customHeight="1"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2:10" ht="23.25" customHeight="1"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2:10" ht="23.25" customHeight="1"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2:10" ht="23.25" customHeight="1"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2:10" ht="23.25" customHeight="1"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2:10" ht="23.25" customHeight="1"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2:10" ht="23.25" customHeight="1"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2:10" ht="23.25" customHeight="1"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2:10" ht="23.25" customHeight="1"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2:10" ht="23.25" customHeight="1"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2:10" ht="23.25" customHeight="1"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2:10" ht="23.25" customHeight="1"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2:10" ht="23.25" customHeight="1"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2:10" ht="23.25" customHeight="1"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2:10" ht="23.25" customHeight="1"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2:10" ht="23.25" customHeight="1"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2:10" ht="23.25" customHeight="1"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2:10" ht="23.25" customHeight="1"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2:10" ht="23.25" customHeight="1"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2:10" ht="23.25" customHeight="1"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2:10" ht="23.25" customHeight="1"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2:10" ht="23.25" customHeight="1"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2:10" ht="23.25" customHeight="1"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2:10" ht="23.25" customHeight="1"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2:10" ht="23.25" customHeight="1"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2:10" ht="23.25" customHeight="1"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2:10" ht="23.25" customHeight="1"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2:10" ht="23.25" customHeight="1"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2:10" ht="23.25" customHeight="1"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2:10" ht="23.25" customHeight="1"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2:10" ht="23.25" customHeight="1"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2:10" ht="23.25" customHeight="1"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2:10" ht="23.25" customHeight="1"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2:10" ht="23.25" customHeight="1"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2:10" ht="23.25" customHeight="1"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2:10" ht="23.25" customHeight="1"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2:10" ht="23.25" customHeight="1"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2:10" ht="23.25" customHeight="1"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2:10" ht="23.25" customHeight="1"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2:10" ht="23.25" customHeight="1"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2:10" ht="23.25" customHeight="1"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2:10" ht="23.25" customHeight="1"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2:10" ht="23.25" customHeight="1"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2:10" ht="23.25" customHeight="1"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2:10" ht="23.25" customHeight="1"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2:10" ht="23.25" customHeight="1"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2:10" ht="23.25" customHeight="1"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2:10" ht="23.25" customHeight="1"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2:10" ht="23.25" customHeight="1"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2:10" ht="23.25" customHeight="1"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2:10" ht="23.25" customHeight="1"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2:10" ht="23.25" customHeight="1"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2:10" ht="23.25" customHeight="1"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2:10" ht="23.25" customHeight="1"/>
    <row r="220" spans="2:10" ht="23.25" customHeight="1"/>
    <row r="221" spans="2:10" ht="23.25" customHeight="1"/>
    <row r="222" spans="2:10" ht="23.25" customHeight="1"/>
    <row r="223" spans="2:10" ht="23.25" customHeight="1"/>
    <row r="224" spans="2:10" ht="23.25" customHeight="1"/>
    <row r="225" ht="23.25" customHeight="1"/>
    <row r="226" ht="23.25" customHeight="1"/>
    <row r="227" ht="23.25" customHeight="1"/>
    <row r="228" ht="23.25" customHeight="1"/>
  </sheetData>
  <mergeCells count="1">
    <mergeCell ref="B52:H52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U185"/>
  <sheetViews>
    <sheetView showGridLines="0" zoomScale="85" zoomScaleNormal="85" workbookViewId="0">
      <selection activeCell="B54" sqref="B54"/>
    </sheetView>
  </sheetViews>
  <sheetFormatPr defaultColWidth="0" defaultRowHeight="15"/>
  <cols>
    <col min="1" max="1" width="2.7109375" customWidth="1"/>
    <col min="2" max="2" width="58.28515625" customWidth="1"/>
    <col min="3" max="17" width="12.7109375" customWidth="1"/>
    <col min="18" max="21" width="9.140625" customWidth="1"/>
    <col min="22" max="16384" width="9.140625" hidden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80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80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80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  <c r="U5" s="19"/>
    </row>
    <row r="11" spans="1:21" ht="23.25" customHeight="1"/>
    <row r="12" spans="1:21" ht="23.25" customHeight="1">
      <c r="B12" s="393" t="s">
        <v>477</v>
      </c>
    </row>
    <row r="13" spans="1:21" ht="23.25" customHeight="1">
      <c r="B13" s="394" t="s">
        <v>478</v>
      </c>
      <c r="C13" s="395">
        <v>2006</v>
      </c>
      <c r="D13" s="395">
        <v>2007</v>
      </c>
      <c r="E13" s="395">
        <v>2008</v>
      </c>
      <c r="F13" s="395">
        <v>2009</v>
      </c>
      <c r="G13" s="395">
        <v>2010</v>
      </c>
      <c r="H13" s="395">
        <v>2011</v>
      </c>
      <c r="I13" s="395">
        <v>2012</v>
      </c>
      <c r="J13" s="395">
        <v>2013</v>
      </c>
      <c r="K13" s="395">
        <v>2014</v>
      </c>
      <c r="L13" s="395">
        <v>2015</v>
      </c>
      <c r="M13" s="395">
        <v>2016</v>
      </c>
      <c r="N13" s="395">
        <v>2017</v>
      </c>
      <c r="O13" s="274">
        <v>2018</v>
      </c>
      <c r="P13" s="274">
        <v>2019</v>
      </c>
      <c r="Q13" s="338" t="s">
        <v>479</v>
      </c>
      <c r="R13" s="412"/>
      <c r="S13" s="412"/>
      <c r="T13" s="412"/>
    </row>
    <row r="14" spans="1:21" ht="23.25" customHeight="1">
      <c r="B14" s="164" t="s">
        <v>4</v>
      </c>
      <c r="C14" s="85">
        <v>2</v>
      </c>
      <c r="D14" s="85">
        <v>6</v>
      </c>
      <c r="E14" s="85">
        <v>6</v>
      </c>
      <c r="F14" s="85">
        <v>1</v>
      </c>
      <c r="G14" s="85">
        <v>9</v>
      </c>
      <c r="H14" s="85">
        <v>11</v>
      </c>
      <c r="I14" s="85">
        <v>15</v>
      </c>
      <c r="J14" s="85">
        <v>18</v>
      </c>
      <c r="K14" s="85">
        <v>25</v>
      </c>
      <c r="L14" s="235">
        <v>33</v>
      </c>
      <c r="M14" s="235">
        <v>35</v>
      </c>
      <c r="N14" s="405">
        <v>54</v>
      </c>
      <c r="O14" s="84">
        <v>58</v>
      </c>
      <c r="P14" s="84">
        <v>66</v>
      </c>
      <c r="Q14" s="413">
        <f>IF(ISERROR(P14/C14-1),"",(P14/C14-1))</f>
        <v>32</v>
      </c>
      <c r="R14" s="414"/>
      <c r="S14" s="415"/>
      <c r="T14" s="415"/>
    </row>
    <row r="15" spans="1:21" ht="23.25" customHeight="1">
      <c r="B15" s="164" t="s">
        <v>3</v>
      </c>
      <c r="C15" s="85">
        <v>35</v>
      </c>
      <c r="D15" s="85">
        <v>33</v>
      </c>
      <c r="E15" s="85">
        <v>45</v>
      </c>
      <c r="F15" s="85">
        <v>60</v>
      </c>
      <c r="G15" s="85">
        <v>73</v>
      </c>
      <c r="H15" s="85">
        <v>145</v>
      </c>
      <c r="I15" s="85">
        <v>144</v>
      </c>
      <c r="J15" s="85">
        <v>215</v>
      </c>
      <c r="K15" s="85">
        <v>217</v>
      </c>
      <c r="L15" s="235">
        <v>209</v>
      </c>
      <c r="M15" s="235">
        <v>236</v>
      </c>
      <c r="N15" s="405">
        <v>205</v>
      </c>
      <c r="O15" s="84">
        <v>250</v>
      </c>
      <c r="P15" s="84">
        <v>280</v>
      </c>
      <c r="Q15" s="413">
        <f>IF(ISERROR(P15/C15-1),"",(P15/C15-1))</f>
        <v>7</v>
      </c>
      <c r="R15" s="414"/>
      <c r="S15" s="415"/>
      <c r="T15" s="415"/>
    </row>
    <row r="16" spans="1:21" ht="23.25" customHeight="1">
      <c r="B16" s="164" t="s">
        <v>113</v>
      </c>
      <c r="C16" s="85">
        <v>51</v>
      </c>
      <c r="D16" s="85">
        <v>1</v>
      </c>
      <c r="E16" s="85">
        <v>28</v>
      </c>
      <c r="F16" s="85">
        <v>54</v>
      </c>
      <c r="G16" s="85">
        <v>99</v>
      </c>
      <c r="H16" s="85">
        <v>84</v>
      </c>
      <c r="I16" s="85">
        <v>49</v>
      </c>
      <c r="J16" s="85">
        <v>56</v>
      </c>
      <c r="K16" s="85">
        <v>129</v>
      </c>
      <c r="L16" s="235">
        <v>74</v>
      </c>
      <c r="M16" s="235">
        <v>190</v>
      </c>
      <c r="N16" s="235">
        <v>0</v>
      </c>
      <c r="O16" s="134">
        <v>220</v>
      </c>
      <c r="P16" s="134">
        <v>18</v>
      </c>
      <c r="Q16" s="413">
        <f>IF(ISERROR(P16/C16-1),"",(P16/C16-1))</f>
        <v>-0.64705882352941169</v>
      </c>
      <c r="R16" s="414"/>
      <c r="S16" s="415"/>
      <c r="T16" s="415"/>
    </row>
    <row r="17" spans="2:20" ht="23.25" customHeight="1">
      <c r="B17" s="164" t="s">
        <v>115</v>
      </c>
      <c r="C17" s="85" t="s">
        <v>116</v>
      </c>
      <c r="D17" s="85" t="s">
        <v>116</v>
      </c>
      <c r="E17" s="85" t="s">
        <v>116</v>
      </c>
      <c r="F17" s="85" t="s">
        <v>116</v>
      </c>
      <c r="G17" s="85" t="s">
        <v>116</v>
      </c>
      <c r="H17" s="85">
        <v>1</v>
      </c>
      <c r="I17" s="235">
        <v>8</v>
      </c>
      <c r="J17" s="235">
        <v>4</v>
      </c>
      <c r="K17" s="85">
        <v>9</v>
      </c>
      <c r="L17" s="405">
        <v>12</v>
      </c>
      <c r="M17" s="84">
        <v>24</v>
      </c>
      <c r="N17" s="134">
        <v>17</v>
      </c>
      <c r="O17" s="134">
        <v>17</v>
      </c>
      <c r="P17" s="134">
        <v>12</v>
      </c>
      <c r="Q17" s="413" t="str">
        <f>IF(ISERROR(P17/C17-1),"-",(P17/C17-1))</f>
        <v>-</v>
      </c>
      <c r="R17" s="414"/>
      <c r="S17" s="415"/>
      <c r="T17" s="415"/>
    </row>
    <row r="18" spans="2:20" ht="23.25" customHeight="1">
      <c r="B18" s="164" t="s">
        <v>117</v>
      </c>
      <c r="C18" s="68" t="s">
        <v>116</v>
      </c>
      <c r="D18" s="68" t="s">
        <v>116</v>
      </c>
      <c r="E18" s="68" t="s">
        <v>116</v>
      </c>
      <c r="F18" s="68" t="s">
        <v>116</v>
      </c>
      <c r="G18" s="68" t="s">
        <v>116</v>
      </c>
      <c r="H18" s="68" t="s">
        <v>116</v>
      </c>
      <c r="I18" s="134">
        <v>5</v>
      </c>
      <c r="J18" s="134">
        <v>8</v>
      </c>
      <c r="K18" s="68">
        <v>10</v>
      </c>
      <c r="L18" s="84">
        <v>10</v>
      </c>
      <c r="M18" s="84">
        <v>13</v>
      </c>
      <c r="N18" s="134">
        <v>13</v>
      </c>
      <c r="O18" s="134">
        <v>11</v>
      </c>
      <c r="P18" s="134">
        <v>16</v>
      </c>
      <c r="Q18" s="413" t="str">
        <f>IF(ISERROR(P18/C18-1),"-",(P18/C18-1))</f>
        <v>-</v>
      </c>
      <c r="R18" s="414"/>
      <c r="S18" s="416"/>
      <c r="T18" s="416"/>
    </row>
    <row r="19" spans="2:20" ht="23.25" customHeight="1">
      <c r="B19" s="164" t="s">
        <v>118</v>
      </c>
      <c r="C19" s="396" t="s">
        <v>116</v>
      </c>
      <c r="D19" s="396" t="s">
        <v>116</v>
      </c>
      <c r="E19" s="396" t="s">
        <v>116</v>
      </c>
      <c r="F19" s="396" t="s">
        <v>116</v>
      </c>
      <c r="G19" s="396" t="s">
        <v>116</v>
      </c>
      <c r="H19" s="396" t="s">
        <v>116</v>
      </c>
      <c r="I19" s="396" t="s">
        <v>116</v>
      </c>
      <c r="J19" s="396" t="s">
        <v>116</v>
      </c>
      <c r="K19" s="396" t="s">
        <v>116</v>
      </c>
      <c r="L19" s="396" t="s">
        <v>116</v>
      </c>
      <c r="M19" s="396" t="s">
        <v>116</v>
      </c>
      <c r="N19" s="396" t="s">
        <v>116</v>
      </c>
      <c r="O19" s="134">
        <v>0</v>
      </c>
      <c r="P19" s="134">
        <v>6</v>
      </c>
      <c r="Q19" s="413" t="str">
        <f>IF(ISERROR(P19/C19-1),"-",(P19/C19-1))</f>
        <v>-</v>
      </c>
      <c r="R19" s="414"/>
      <c r="S19" s="416"/>
      <c r="T19" s="416"/>
    </row>
    <row r="20" spans="2:20" ht="23.25" customHeight="1">
      <c r="B20" s="346" t="s">
        <v>6</v>
      </c>
      <c r="C20" s="70">
        <f>SUM(C14:C18)</f>
        <v>88</v>
      </c>
      <c r="D20" s="70">
        <f t="shared" ref="D20:P20" si="0">SUM(D14:D18)</f>
        <v>40</v>
      </c>
      <c r="E20" s="70">
        <f t="shared" si="0"/>
        <v>79</v>
      </c>
      <c r="F20" s="70">
        <f t="shared" si="0"/>
        <v>115</v>
      </c>
      <c r="G20" s="70">
        <f t="shared" si="0"/>
        <v>181</v>
      </c>
      <c r="H20" s="70">
        <f t="shared" si="0"/>
        <v>241</v>
      </c>
      <c r="I20" s="70">
        <f t="shared" si="0"/>
        <v>221</v>
      </c>
      <c r="J20" s="70">
        <f t="shared" si="0"/>
        <v>301</v>
      </c>
      <c r="K20" s="70">
        <f t="shared" si="0"/>
        <v>390</v>
      </c>
      <c r="L20" s="70">
        <f t="shared" si="0"/>
        <v>338</v>
      </c>
      <c r="M20" s="70">
        <f t="shared" si="0"/>
        <v>498</v>
      </c>
      <c r="N20" s="70">
        <f t="shared" si="0"/>
        <v>289</v>
      </c>
      <c r="O20" s="70">
        <f t="shared" si="0"/>
        <v>556</v>
      </c>
      <c r="P20" s="70">
        <f t="shared" si="0"/>
        <v>392</v>
      </c>
      <c r="Q20" s="417">
        <f>IF(ISERROR(P20/C20-1),"-",(P20/C20-1))</f>
        <v>3.4545454545454541</v>
      </c>
      <c r="R20" s="418"/>
      <c r="S20" s="416"/>
      <c r="T20" s="416"/>
    </row>
    <row r="21" spans="2:20">
      <c r="B21" s="32" t="s">
        <v>7</v>
      </c>
      <c r="C21" s="18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2:20" ht="23.25" customHeight="1">
      <c r="B22" s="32"/>
      <c r="C22" s="18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3.25" customHeight="1">
      <c r="B23" s="3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2:20" ht="23.25" customHeight="1">
      <c r="B24" s="393" t="s">
        <v>480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2:20" ht="23.25" customHeight="1">
      <c r="B25" s="62" t="s">
        <v>481</v>
      </c>
      <c r="C25" s="395">
        <v>2006</v>
      </c>
      <c r="D25" s="395">
        <v>2007</v>
      </c>
      <c r="E25" s="395">
        <v>2008</v>
      </c>
      <c r="F25" s="395">
        <v>2009</v>
      </c>
      <c r="G25" s="395">
        <v>2010</v>
      </c>
      <c r="H25" s="395">
        <v>2011</v>
      </c>
      <c r="I25" s="395">
        <v>2012</v>
      </c>
      <c r="J25" s="395">
        <v>2013</v>
      </c>
      <c r="K25" s="395">
        <v>2014</v>
      </c>
      <c r="L25" s="395">
        <v>2015</v>
      </c>
      <c r="M25" s="395">
        <v>2016</v>
      </c>
      <c r="N25" s="395">
        <v>2017</v>
      </c>
      <c r="O25" s="274">
        <v>2018</v>
      </c>
      <c r="P25" s="274">
        <v>2019</v>
      </c>
      <c r="Q25" s="419" t="s">
        <v>119</v>
      </c>
      <c r="R25" s="412"/>
      <c r="S25" s="60"/>
      <c r="T25" s="60"/>
    </row>
    <row r="26" spans="2:20" ht="23.25" customHeight="1">
      <c r="B26" s="397" t="s">
        <v>4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420"/>
      <c r="R26" s="36"/>
      <c r="S26" s="60"/>
      <c r="T26" s="60"/>
    </row>
    <row r="27" spans="2:20" ht="23.25" customHeight="1">
      <c r="B27" s="399" t="s">
        <v>51</v>
      </c>
      <c r="C27" s="68" t="s">
        <v>116</v>
      </c>
      <c r="D27" s="68" t="s">
        <v>116</v>
      </c>
      <c r="E27" s="68" t="s">
        <v>116</v>
      </c>
      <c r="F27" s="68" t="s">
        <v>116</v>
      </c>
      <c r="G27" s="68" t="s">
        <v>116</v>
      </c>
      <c r="H27" s="68" t="s">
        <v>116</v>
      </c>
      <c r="I27" s="68" t="s">
        <v>116</v>
      </c>
      <c r="J27" s="68" t="s">
        <v>116</v>
      </c>
      <c r="K27" s="68" t="s">
        <v>116</v>
      </c>
      <c r="L27" s="68" t="s">
        <v>116</v>
      </c>
      <c r="M27" s="68" t="s">
        <v>116</v>
      </c>
      <c r="N27" s="68" t="s">
        <v>116</v>
      </c>
      <c r="O27" s="68" t="s">
        <v>116</v>
      </c>
      <c r="P27" s="406">
        <v>0</v>
      </c>
      <c r="Q27" s="421">
        <f>IF(ISERROR(SUM(C27:P27)),"_",(SUM(C27:P27)))</f>
        <v>0</v>
      </c>
      <c r="R27" s="36"/>
      <c r="S27" s="60"/>
      <c r="T27" s="60"/>
    </row>
    <row r="28" spans="2:20" ht="23.25" customHeight="1">
      <c r="B28" s="400" t="s">
        <v>15</v>
      </c>
      <c r="C28" s="68">
        <v>2</v>
      </c>
      <c r="D28" s="68">
        <v>6</v>
      </c>
      <c r="E28" s="68">
        <v>6</v>
      </c>
      <c r="F28" s="68">
        <v>1</v>
      </c>
      <c r="G28" s="68">
        <v>9</v>
      </c>
      <c r="H28" s="68">
        <v>11</v>
      </c>
      <c r="I28" s="68">
        <v>15</v>
      </c>
      <c r="J28" s="68">
        <v>14</v>
      </c>
      <c r="K28" s="68">
        <v>12</v>
      </c>
      <c r="L28" s="84">
        <v>16</v>
      </c>
      <c r="M28" s="84">
        <v>14</v>
      </c>
      <c r="N28" s="84">
        <v>12</v>
      </c>
      <c r="O28" s="84">
        <v>11</v>
      </c>
      <c r="P28" s="84">
        <v>15</v>
      </c>
      <c r="Q28" s="422">
        <f>IF(ISERROR(SUM(C28:P28)),"_",(SUM(C28:P28)))</f>
        <v>144</v>
      </c>
      <c r="R28" s="423"/>
      <c r="S28" s="60"/>
      <c r="T28" s="60"/>
    </row>
    <row r="29" spans="2:20" ht="23.25" customHeight="1">
      <c r="B29" s="400" t="s">
        <v>191</v>
      </c>
      <c r="C29" s="68" t="s">
        <v>116</v>
      </c>
      <c r="D29" s="68" t="s">
        <v>116</v>
      </c>
      <c r="E29" s="68" t="s">
        <v>116</v>
      </c>
      <c r="F29" s="68" t="s">
        <v>116</v>
      </c>
      <c r="G29" s="68" t="s">
        <v>116</v>
      </c>
      <c r="H29" s="68" t="s">
        <v>116</v>
      </c>
      <c r="I29" s="68" t="s">
        <v>116</v>
      </c>
      <c r="J29" s="68" t="s">
        <v>116</v>
      </c>
      <c r="K29" s="68" t="s">
        <v>116</v>
      </c>
      <c r="L29" s="84" t="s">
        <v>116</v>
      </c>
      <c r="M29" s="84" t="s">
        <v>116</v>
      </c>
      <c r="N29" s="84">
        <v>7</v>
      </c>
      <c r="O29" s="84">
        <v>5</v>
      </c>
      <c r="P29" s="84">
        <v>1</v>
      </c>
      <c r="Q29" s="422">
        <f t="shared" ref="Q29:Q37" si="1">IF(ISERROR(SUM(C29:P29)),"_",(SUM(C29:P29)))</f>
        <v>13</v>
      </c>
      <c r="R29" s="46"/>
      <c r="S29" s="60"/>
      <c r="T29" s="60"/>
    </row>
    <row r="30" spans="2:20" ht="23.25" customHeight="1">
      <c r="B30" s="400" t="s">
        <v>36</v>
      </c>
      <c r="C30" s="68" t="s">
        <v>116</v>
      </c>
      <c r="D30" s="68" t="s">
        <v>116</v>
      </c>
      <c r="E30" s="68" t="s">
        <v>116</v>
      </c>
      <c r="F30" s="68" t="s">
        <v>116</v>
      </c>
      <c r="G30" s="68" t="s">
        <v>116</v>
      </c>
      <c r="H30" s="68" t="s">
        <v>116</v>
      </c>
      <c r="I30" s="68" t="s">
        <v>116</v>
      </c>
      <c r="J30" s="68" t="s">
        <v>116</v>
      </c>
      <c r="K30" s="68" t="s">
        <v>116</v>
      </c>
      <c r="L30" s="84" t="s">
        <v>116</v>
      </c>
      <c r="M30" s="84" t="s">
        <v>116</v>
      </c>
      <c r="N30" s="84">
        <v>5</v>
      </c>
      <c r="O30" s="84">
        <v>3</v>
      </c>
      <c r="P30" s="84">
        <v>5</v>
      </c>
      <c r="Q30" s="422">
        <f t="shared" si="1"/>
        <v>13</v>
      </c>
      <c r="R30" s="46"/>
      <c r="S30" s="60"/>
      <c r="T30" s="60"/>
    </row>
    <row r="31" spans="2:20" ht="23.25" customHeight="1">
      <c r="B31" s="400" t="s">
        <v>46</v>
      </c>
      <c r="C31" s="68" t="s">
        <v>116</v>
      </c>
      <c r="D31" s="68" t="s">
        <v>116</v>
      </c>
      <c r="E31" s="68" t="s">
        <v>116</v>
      </c>
      <c r="F31" s="68" t="s">
        <v>116</v>
      </c>
      <c r="G31" s="68" t="s">
        <v>116</v>
      </c>
      <c r="H31" s="68" t="s">
        <v>116</v>
      </c>
      <c r="I31" s="68" t="s">
        <v>116</v>
      </c>
      <c r="J31" s="68" t="s">
        <v>116</v>
      </c>
      <c r="K31" s="68" t="s">
        <v>116</v>
      </c>
      <c r="L31" s="84" t="s">
        <v>116</v>
      </c>
      <c r="M31" s="84" t="s">
        <v>116</v>
      </c>
      <c r="N31" s="84">
        <v>4</v>
      </c>
      <c r="O31" s="84">
        <v>6</v>
      </c>
      <c r="P31" s="84">
        <v>7</v>
      </c>
      <c r="Q31" s="422">
        <f t="shared" si="1"/>
        <v>17</v>
      </c>
      <c r="R31" s="46"/>
      <c r="S31" s="60"/>
      <c r="T31" s="60"/>
    </row>
    <row r="32" spans="2:20" ht="23.25" customHeight="1">
      <c r="B32" s="275" t="s">
        <v>32</v>
      </c>
      <c r="C32" s="68" t="s">
        <v>116</v>
      </c>
      <c r="D32" s="68" t="s">
        <v>116</v>
      </c>
      <c r="E32" s="68" t="s">
        <v>116</v>
      </c>
      <c r="F32" s="68" t="s">
        <v>116</v>
      </c>
      <c r="G32" s="68" t="s">
        <v>116</v>
      </c>
      <c r="H32" s="68" t="s">
        <v>116</v>
      </c>
      <c r="I32" s="68" t="s">
        <v>116</v>
      </c>
      <c r="J32" s="68" t="s">
        <v>116</v>
      </c>
      <c r="K32" s="68" t="s">
        <v>116</v>
      </c>
      <c r="L32" s="84" t="s">
        <v>116</v>
      </c>
      <c r="M32" s="84" t="s">
        <v>116</v>
      </c>
      <c r="N32" s="84">
        <v>3</v>
      </c>
      <c r="O32" s="84">
        <v>6</v>
      </c>
      <c r="P32" s="84">
        <v>13</v>
      </c>
      <c r="Q32" s="422">
        <f t="shared" si="1"/>
        <v>22</v>
      </c>
      <c r="R32" s="46"/>
      <c r="S32" s="60"/>
      <c r="T32" s="60"/>
    </row>
    <row r="33" spans="2:20" ht="23.25" customHeight="1">
      <c r="B33" s="400" t="s">
        <v>626</v>
      </c>
      <c r="C33" s="68" t="s">
        <v>116</v>
      </c>
      <c r="D33" s="68" t="s">
        <v>116</v>
      </c>
      <c r="E33" s="68" t="s">
        <v>116</v>
      </c>
      <c r="F33" s="68" t="s">
        <v>116</v>
      </c>
      <c r="G33" s="68" t="s">
        <v>116</v>
      </c>
      <c r="H33" s="68" t="s">
        <v>116</v>
      </c>
      <c r="I33" s="68" t="s">
        <v>116</v>
      </c>
      <c r="J33" s="68">
        <v>4</v>
      </c>
      <c r="K33" s="68">
        <v>9</v>
      </c>
      <c r="L33" s="84">
        <v>8</v>
      </c>
      <c r="M33" s="84">
        <v>8</v>
      </c>
      <c r="N33" s="84">
        <v>7</v>
      </c>
      <c r="O33" s="84">
        <v>7</v>
      </c>
      <c r="P33" s="84">
        <v>12</v>
      </c>
      <c r="Q33" s="422">
        <f t="shared" si="1"/>
        <v>55</v>
      </c>
      <c r="R33" s="46"/>
      <c r="S33" s="59"/>
      <c r="T33" s="59"/>
    </row>
    <row r="34" spans="2:20" ht="23.25" customHeight="1">
      <c r="B34" s="400" t="s">
        <v>29</v>
      </c>
      <c r="C34" s="68" t="s">
        <v>116</v>
      </c>
      <c r="D34" s="68" t="s">
        <v>116</v>
      </c>
      <c r="E34" s="68" t="s">
        <v>116</v>
      </c>
      <c r="F34" s="68" t="s">
        <v>116</v>
      </c>
      <c r="G34" s="68" t="s">
        <v>116</v>
      </c>
      <c r="H34" s="68" t="s">
        <v>116</v>
      </c>
      <c r="I34" s="68" t="s">
        <v>116</v>
      </c>
      <c r="J34" s="68" t="s">
        <v>116</v>
      </c>
      <c r="K34" s="68" t="s">
        <v>116</v>
      </c>
      <c r="L34" s="84" t="s">
        <v>116</v>
      </c>
      <c r="M34" s="84">
        <v>2</v>
      </c>
      <c r="N34" s="84">
        <v>7</v>
      </c>
      <c r="O34" s="84">
        <v>15</v>
      </c>
      <c r="P34" s="84">
        <v>8</v>
      </c>
      <c r="Q34" s="422">
        <f t="shared" si="1"/>
        <v>32</v>
      </c>
      <c r="R34" s="46"/>
      <c r="S34" s="60"/>
      <c r="T34" s="60"/>
    </row>
    <row r="35" spans="2:20" ht="23.25" customHeight="1">
      <c r="B35" s="400" t="s">
        <v>20</v>
      </c>
      <c r="C35" s="68" t="s">
        <v>116</v>
      </c>
      <c r="D35" s="68" t="s">
        <v>116</v>
      </c>
      <c r="E35" s="68" t="s">
        <v>116</v>
      </c>
      <c r="F35" s="68" t="s">
        <v>116</v>
      </c>
      <c r="G35" s="68" t="s">
        <v>116</v>
      </c>
      <c r="H35" s="68" t="s">
        <v>116</v>
      </c>
      <c r="I35" s="68" t="s">
        <v>116</v>
      </c>
      <c r="J35" s="68" t="s">
        <v>116</v>
      </c>
      <c r="K35" s="68">
        <v>4</v>
      </c>
      <c r="L35" s="84">
        <v>9</v>
      </c>
      <c r="M35" s="84">
        <v>11</v>
      </c>
      <c r="N35" s="84">
        <v>9</v>
      </c>
      <c r="O35" s="84">
        <v>5</v>
      </c>
      <c r="P35" s="84">
        <v>5</v>
      </c>
      <c r="Q35" s="422">
        <f t="shared" si="1"/>
        <v>43</v>
      </c>
      <c r="R35" s="46"/>
      <c r="S35" s="60"/>
      <c r="T35" s="60"/>
    </row>
    <row r="36" spans="2:20" ht="23.25" customHeight="1">
      <c r="B36" s="400" t="s">
        <v>65</v>
      </c>
      <c r="C36" s="68" t="s">
        <v>116</v>
      </c>
      <c r="D36" s="68" t="s">
        <v>116</v>
      </c>
      <c r="E36" s="68" t="s">
        <v>116</v>
      </c>
      <c r="F36" s="68" t="s">
        <v>116</v>
      </c>
      <c r="G36" s="68" t="s">
        <v>116</v>
      </c>
      <c r="H36" s="68" t="s">
        <v>116</v>
      </c>
      <c r="I36" s="68" t="s">
        <v>116</v>
      </c>
      <c r="J36" s="68" t="s">
        <v>116</v>
      </c>
      <c r="K36" s="68" t="s">
        <v>116</v>
      </c>
      <c r="L36" s="84" t="s">
        <v>116</v>
      </c>
      <c r="M36" s="84" t="s">
        <v>116</v>
      </c>
      <c r="N36" s="84" t="s">
        <v>116</v>
      </c>
      <c r="O36" s="84">
        <v>0</v>
      </c>
      <c r="P36" s="84">
        <v>0</v>
      </c>
      <c r="Q36" s="422">
        <f t="shared" si="1"/>
        <v>0</v>
      </c>
      <c r="R36" s="46"/>
      <c r="S36" s="60"/>
      <c r="T36" s="60"/>
    </row>
    <row r="37" spans="2:20" ht="23.25" customHeight="1">
      <c r="B37" s="401" t="s">
        <v>43</v>
      </c>
      <c r="C37" s="396" t="s">
        <v>116</v>
      </c>
      <c r="D37" s="396" t="s">
        <v>116</v>
      </c>
      <c r="E37" s="396" t="s">
        <v>116</v>
      </c>
      <c r="F37" s="396" t="s">
        <v>116</v>
      </c>
      <c r="G37" s="396" t="s">
        <v>116</v>
      </c>
      <c r="H37" s="396" t="s">
        <v>116</v>
      </c>
      <c r="I37" s="396" t="s">
        <v>116</v>
      </c>
      <c r="J37" s="396" t="s">
        <v>116</v>
      </c>
      <c r="K37" s="396" t="s">
        <v>116</v>
      </c>
      <c r="L37" s="396" t="s">
        <v>116</v>
      </c>
      <c r="M37" s="396" t="s">
        <v>116</v>
      </c>
      <c r="N37" s="396" t="s">
        <v>116</v>
      </c>
      <c r="O37" s="396" t="s">
        <v>116</v>
      </c>
      <c r="P37" s="407">
        <v>0</v>
      </c>
      <c r="Q37" s="422">
        <f t="shared" si="1"/>
        <v>0</v>
      </c>
      <c r="R37" s="46"/>
      <c r="S37" s="60"/>
      <c r="T37" s="60"/>
    </row>
    <row r="38" spans="2:20" ht="23.25" customHeight="1">
      <c r="B38" s="402" t="s">
        <v>181</v>
      </c>
      <c r="C38" s="403">
        <f>SUM(C27:C37)</f>
        <v>2</v>
      </c>
      <c r="D38" s="403">
        <f t="shared" ref="D38:Q38" si="2">SUM(D27:D37)</f>
        <v>6</v>
      </c>
      <c r="E38" s="403">
        <f t="shared" si="2"/>
        <v>6</v>
      </c>
      <c r="F38" s="403">
        <f t="shared" si="2"/>
        <v>1</v>
      </c>
      <c r="G38" s="403">
        <f t="shared" si="2"/>
        <v>9</v>
      </c>
      <c r="H38" s="403">
        <f t="shared" si="2"/>
        <v>11</v>
      </c>
      <c r="I38" s="403">
        <f t="shared" si="2"/>
        <v>15</v>
      </c>
      <c r="J38" s="403">
        <f t="shared" si="2"/>
        <v>18</v>
      </c>
      <c r="K38" s="403">
        <f t="shared" si="2"/>
        <v>25</v>
      </c>
      <c r="L38" s="403">
        <f t="shared" si="2"/>
        <v>33</v>
      </c>
      <c r="M38" s="403">
        <f t="shared" si="2"/>
        <v>35</v>
      </c>
      <c r="N38" s="403">
        <f t="shared" si="2"/>
        <v>54</v>
      </c>
      <c r="O38" s="403">
        <f t="shared" si="2"/>
        <v>58</v>
      </c>
      <c r="P38" s="403">
        <f t="shared" si="2"/>
        <v>66</v>
      </c>
      <c r="Q38" s="424">
        <f t="shared" si="2"/>
        <v>339</v>
      </c>
      <c r="R38" s="425"/>
      <c r="S38" s="60"/>
      <c r="T38" s="60"/>
    </row>
    <row r="39" spans="2:20" ht="23.25" customHeight="1">
      <c r="B39" s="402" t="s">
        <v>3</v>
      </c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26"/>
      <c r="R39" s="46"/>
      <c r="S39" s="60"/>
      <c r="T39" s="60"/>
    </row>
    <row r="40" spans="2:20" ht="23.25" customHeight="1">
      <c r="B40" s="400" t="s">
        <v>810</v>
      </c>
      <c r="C40" s="68" t="s">
        <v>116</v>
      </c>
      <c r="D40" s="68" t="s">
        <v>116</v>
      </c>
      <c r="E40" s="68" t="s">
        <v>116</v>
      </c>
      <c r="F40" s="68" t="s">
        <v>116</v>
      </c>
      <c r="G40" s="68" t="s">
        <v>116</v>
      </c>
      <c r="H40" s="68" t="s">
        <v>116</v>
      </c>
      <c r="I40" s="68" t="s">
        <v>116</v>
      </c>
      <c r="J40" s="68" t="s">
        <v>116</v>
      </c>
      <c r="K40" s="408" t="s">
        <v>116</v>
      </c>
      <c r="L40" s="409" t="s">
        <v>116</v>
      </c>
      <c r="M40" s="409">
        <v>12</v>
      </c>
      <c r="N40" s="409">
        <v>6</v>
      </c>
      <c r="O40" s="409">
        <v>21</v>
      </c>
      <c r="P40" s="409">
        <v>11</v>
      </c>
      <c r="Q40" s="339">
        <f>IF(ISERROR(SUM(C40:P40)),"_",(SUM(C40:P40)))</f>
        <v>50</v>
      </c>
      <c r="R40" s="46"/>
      <c r="S40" s="60"/>
      <c r="T40" s="60"/>
    </row>
    <row r="41" spans="2:20" ht="23.25" customHeight="1">
      <c r="B41" s="400" t="s">
        <v>51</v>
      </c>
      <c r="C41" s="68" t="s">
        <v>116</v>
      </c>
      <c r="D41" s="68" t="s">
        <v>116</v>
      </c>
      <c r="E41" s="68" t="s">
        <v>116</v>
      </c>
      <c r="F41" s="68" t="s">
        <v>116</v>
      </c>
      <c r="G41" s="68" t="s">
        <v>116</v>
      </c>
      <c r="H41" s="68" t="s">
        <v>116</v>
      </c>
      <c r="I41" s="68" t="s">
        <v>116</v>
      </c>
      <c r="J41" s="68">
        <v>16</v>
      </c>
      <c r="K41" s="408">
        <v>18</v>
      </c>
      <c r="L41" s="409">
        <v>12</v>
      </c>
      <c r="M41" s="409">
        <v>14</v>
      </c>
      <c r="N41" s="409">
        <v>11</v>
      </c>
      <c r="O41" s="409">
        <v>12</v>
      </c>
      <c r="P41" s="409">
        <v>13</v>
      </c>
      <c r="Q41" s="339">
        <f t="shared" ref="Q41:Q62" si="3">IF(ISERROR(SUM(C41:P41)),"_",(SUM(C41:P41)))</f>
        <v>96</v>
      </c>
      <c r="R41" s="46"/>
      <c r="S41" s="427"/>
      <c r="T41" s="427"/>
    </row>
    <row r="42" spans="2:20" ht="23.25" customHeight="1">
      <c r="B42" s="400" t="s">
        <v>15</v>
      </c>
      <c r="C42" s="68">
        <v>12</v>
      </c>
      <c r="D42" s="68">
        <v>9</v>
      </c>
      <c r="E42" s="68">
        <v>20</v>
      </c>
      <c r="F42" s="68">
        <v>16</v>
      </c>
      <c r="G42" s="68">
        <v>15</v>
      </c>
      <c r="H42" s="68">
        <v>20</v>
      </c>
      <c r="I42" s="68">
        <v>17</v>
      </c>
      <c r="J42" s="68">
        <v>18</v>
      </c>
      <c r="K42" s="408">
        <v>16</v>
      </c>
      <c r="L42" s="409">
        <v>18</v>
      </c>
      <c r="M42" s="409">
        <v>19</v>
      </c>
      <c r="N42" s="409">
        <v>17</v>
      </c>
      <c r="O42" s="409">
        <v>12</v>
      </c>
      <c r="P42" s="409">
        <v>18</v>
      </c>
      <c r="Q42" s="339">
        <f t="shared" si="3"/>
        <v>227</v>
      </c>
      <c r="R42" s="46"/>
      <c r="S42" s="427"/>
      <c r="T42" s="427"/>
    </row>
    <row r="43" spans="2:20" ht="23.25" customHeight="1">
      <c r="B43" s="400" t="s">
        <v>55</v>
      </c>
      <c r="C43" s="68" t="s">
        <v>116</v>
      </c>
      <c r="D43" s="68" t="s">
        <v>116</v>
      </c>
      <c r="E43" s="68" t="s">
        <v>116</v>
      </c>
      <c r="F43" s="68" t="s">
        <v>116</v>
      </c>
      <c r="G43" s="68" t="s">
        <v>116</v>
      </c>
      <c r="H43" s="68" t="s">
        <v>116</v>
      </c>
      <c r="I43" s="68">
        <v>1</v>
      </c>
      <c r="J43" s="68">
        <v>6</v>
      </c>
      <c r="K43" s="408">
        <v>9</v>
      </c>
      <c r="L43" s="409">
        <v>9</v>
      </c>
      <c r="M43" s="409">
        <v>7</v>
      </c>
      <c r="N43" s="409">
        <v>7</v>
      </c>
      <c r="O43" s="409">
        <v>13</v>
      </c>
      <c r="P43" s="409">
        <v>0</v>
      </c>
      <c r="Q43" s="339">
        <f t="shared" si="3"/>
        <v>52</v>
      </c>
      <c r="R43" s="46"/>
      <c r="S43" s="128"/>
      <c r="T43" s="128"/>
    </row>
    <row r="44" spans="2:20" ht="23.25" customHeight="1">
      <c r="B44" s="400" t="s">
        <v>99</v>
      </c>
      <c r="C44" s="68" t="s">
        <v>116</v>
      </c>
      <c r="D44" s="68" t="s">
        <v>116</v>
      </c>
      <c r="E44" s="68" t="s">
        <v>116</v>
      </c>
      <c r="F44" s="68" t="s">
        <v>116</v>
      </c>
      <c r="G44" s="68" t="s">
        <v>116</v>
      </c>
      <c r="H44" s="68" t="s">
        <v>116</v>
      </c>
      <c r="I44" s="68" t="s">
        <v>116</v>
      </c>
      <c r="J44" s="68" t="s">
        <v>116</v>
      </c>
      <c r="K44" s="68" t="s">
        <v>116</v>
      </c>
      <c r="L44" s="68" t="s">
        <v>116</v>
      </c>
      <c r="M44" s="68" t="s">
        <v>116</v>
      </c>
      <c r="N44" s="68" t="s">
        <v>116</v>
      </c>
      <c r="O44" s="68" t="s">
        <v>116</v>
      </c>
      <c r="P44" s="409">
        <v>11</v>
      </c>
      <c r="Q44" s="339">
        <f t="shared" si="3"/>
        <v>11</v>
      </c>
      <c r="R44" s="46"/>
      <c r="S44" s="128"/>
      <c r="T44" s="128"/>
    </row>
    <row r="45" spans="2:20" ht="23.25" customHeight="1">
      <c r="B45" s="400" t="s">
        <v>292</v>
      </c>
      <c r="C45" s="68" t="s">
        <v>116</v>
      </c>
      <c r="D45" s="68" t="s">
        <v>116</v>
      </c>
      <c r="E45" s="68" t="s">
        <v>116</v>
      </c>
      <c r="F45" s="68" t="s">
        <v>116</v>
      </c>
      <c r="G45" s="68" t="s">
        <v>116</v>
      </c>
      <c r="H45" s="68" t="s">
        <v>116</v>
      </c>
      <c r="I45" s="68" t="s">
        <v>116</v>
      </c>
      <c r="J45" s="68">
        <v>13</v>
      </c>
      <c r="K45" s="408">
        <v>12</v>
      </c>
      <c r="L45" s="409">
        <v>14</v>
      </c>
      <c r="M45" s="409">
        <v>15</v>
      </c>
      <c r="N45" s="409">
        <v>13</v>
      </c>
      <c r="O45" s="409">
        <v>15</v>
      </c>
      <c r="P45" s="409">
        <v>12</v>
      </c>
      <c r="Q45" s="339">
        <f t="shared" si="3"/>
        <v>94</v>
      </c>
      <c r="R45" s="46"/>
      <c r="S45" s="128"/>
      <c r="T45" s="128"/>
    </row>
    <row r="46" spans="2:20" ht="23.25" customHeight="1">
      <c r="B46" s="400" t="s">
        <v>36</v>
      </c>
      <c r="C46" s="68" t="s">
        <v>116</v>
      </c>
      <c r="D46" s="68" t="s">
        <v>116</v>
      </c>
      <c r="E46" s="68" t="s">
        <v>116</v>
      </c>
      <c r="F46" s="68" t="s">
        <v>116</v>
      </c>
      <c r="G46" s="68" t="s">
        <v>116</v>
      </c>
      <c r="H46" s="68">
        <v>19</v>
      </c>
      <c r="I46" s="68">
        <v>14</v>
      </c>
      <c r="J46" s="68">
        <v>24</v>
      </c>
      <c r="K46" s="408">
        <v>15</v>
      </c>
      <c r="L46" s="409">
        <v>19</v>
      </c>
      <c r="M46" s="409">
        <v>18</v>
      </c>
      <c r="N46" s="409">
        <v>11</v>
      </c>
      <c r="O46" s="409">
        <v>12</v>
      </c>
      <c r="P46" s="409">
        <v>13</v>
      </c>
      <c r="Q46" s="339">
        <f t="shared" si="3"/>
        <v>145</v>
      </c>
      <c r="R46" s="46"/>
      <c r="S46" s="18"/>
      <c r="T46" s="18"/>
    </row>
    <row r="47" spans="2:20" ht="23.25" customHeight="1">
      <c r="B47" s="400" t="s">
        <v>93</v>
      </c>
      <c r="C47" s="68" t="s">
        <v>116</v>
      </c>
      <c r="D47" s="68" t="s">
        <v>116</v>
      </c>
      <c r="E47" s="68" t="s">
        <v>116</v>
      </c>
      <c r="F47" s="68" t="s">
        <v>116</v>
      </c>
      <c r="G47" s="68" t="s">
        <v>116</v>
      </c>
      <c r="H47" s="68" t="s">
        <v>116</v>
      </c>
      <c r="I47" s="68" t="s">
        <v>116</v>
      </c>
      <c r="J47" s="68" t="s">
        <v>116</v>
      </c>
      <c r="K47" s="68" t="s">
        <v>116</v>
      </c>
      <c r="L47" s="68" t="s">
        <v>116</v>
      </c>
      <c r="M47" s="409" t="s">
        <v>116</v>
      </c>
      <c r="N47" s="409" t="s">
        <v>116</v>
      </c>
      <c r="O47" s="409">
        <v>6</v>
      </c>
      <c r="P47" s="409">
        <v>18</v>
      </c>
      <c r="Q47" s="339">
        <f t="shared" si="3"/>
        <v>24</v>
      </c>
      <c r="R47" s="46"/>
      <c r="S47" s="18"/>
      <c r="T47" s="18"/>
    </row>
    <row r="48" spans="2:20" ht="23.25" customHeight="1">
      <c r="B48" s="400" t="s">
        <v>46</v>
      </c>
      <c r="C48" s="68" t="s">
        <v>116</v>
      </c>
      <c r="D48" s="68" t="s">
        <v>116</v>
      </c>
      <c r="E48" s="68" t="s">
        <v>116</v>
      </c>
      <c r="F48" s="68" t="s">
        <v>116</v>
      </c>
      <c r="G48" s="68" t="s">
        <v>116</v>
      </c>
      <c r="H48" s="68">
        <v>8</v>
      </c>
      <c r="I48" s="68">
        <v>11</v>
      </c>
      <c r="J48" s="68">
        <v>21</v>
      </c>
      <c r="K48" s="408">
        <v>8</v>
      </c>
      <c r="L48" s="409">
        <v>18</v>
      </c>
      <c r="M48" s="409">
        <v>15</v>
      </c>
      <c r="N48" s="409">
        <v>13</v>
      </c>
      <c r="O48" s="409">
        <v>19</v>
      </c>
      <c r="P48" s="409">
        <v>12</v>
      </c>
      <c r="Q48" s="339">
        <f t="shared" si="3"/>
        <v>125</v>
      </c>
      <c r="R48" s="46"/>
      <c r="S48" s="18"/>
      <c r="T48" s="18"/>
    </row>
    <row r="49" spans="2:20" ht="23.25" customHeight="1">
      <c r="B49" s="400" t="s">
        <v>32</v>
      </c>
      <c r="C49" s="68" t="s">
        <v>116</v>
      </c>
      <c r="D49" s="68" t="s">
        <v>116</v>
      </c>
      <c r="E49" s="68" t="s">
        <v>116</v>
      </c>
      <c r="F49" s="68" t="s">
        <v>116</v>
      </c>
      <c r="G49" s="68">
        <v>12</v>
      </c>
      <c r="H49" s="68">
        <v>18</v>
      </c>
      <c r="I49" s="68">
        <v>18</v>
      </c>
      <c r="J49" s="68">
        <v>22</v>
      </c>
      <c r="K49" s="408">
        <v>18</v>
      </c>
      <c r="L49" s="409">
        <v>20</v>
      </c>
      <c r="M49" s="409">
        <v>17</v>
      </c>
      <c r="N49" s="409">
        <v>21</v>
      </c>
      <c r="O49" s="409">
        <v>21</v>
      </c>
      <c r="P49" s="409">
        <v>23</v>
      </c>
      <c r="Q49" s="339">
        <f t="shared" si="3"/>
        <v>190</v>
      </c>
      <c r="R49" s="46"/>
      <c r="S49" s="18"/>
      <c r="T49" s="18"/>
    </row>
    <row r="50" spans="2:20" ht="23.25" customHeight="1">
      <c r="B50" s="400" t="s">
        <v>102</v>
      </c>
      <c r="C50" s="68" t="s">
        <v>116</v>
      </c>
      <c r="D50" s="68" t="s">
        <v>116</v>
      </c>
      <c r="E50" s="68" t="s">
        <v>116</v>
      </c>
      <c r="F50" s="68" t="s">
        <v>116</v>
      </c>
      <c r="G50" s="68" t="s">
        <v>116</v>
      </c>
      <c r="H50" s="68" t="s">
        <v>116</v>
      </c>
      <c r="I50" s="68" t="s">
        <v>116</v>
      </c>
      <c r="J50" s="68" t="s">
        <v>116</v>
      </c>
      <c r="K50" s="68" t="s">
        <v>116</v>
      </c>
      <c r="L50" s="68" t="s">
        <v>116</v>
      </c>
      <c r="M50" s="68" t="s">
        <v>116</v>
      </c>
      <c r="N50" s="68" t="s">
        <v>116</v>
      </c>
      <c r="O50" s="68" t="s">
        <v>116</v>
      </c>
      <c r="P50" s="409">
        <v>0</v>
      </c>
      <c r="Q50" s="339">
        <f t="shared" si="3"/>
        <v>0</v>
      </c>
      <c r="R50" s="46"/>
      <c r="S50" s="18"/>
      <c r="T50" s="18"/>
    </row>
    <row r="51" spans="2:20" ht="23.25" customHeight="1">
      <c r="B51" s="400" t="s">
        <v>68</v>
      </c>
      <c r="C51" s="68" t="s">
        <v>116</v>
      </c>
      <c r="D51" s="68" t="s">
        <v>116</v>
      </c>
      <c r="E51" s="68" t="s">
        <v>116</v>
      </c>
      <c r="F51" s="68" t="s">
        <v>116</v>
      </c>
      <c r="G51" s="68" t="s">
        <v>116</v>
      </c>
      <c r="H51" s="68" t="s">
        <v>116</v>
      </c>
      <c r="I51" s="68" t="s">
        <v>116</v>
      </c>
      <c r="J51" s="68">
        <v>1</v>
      </c>
      <c r="K51" s="408">
        <v>9</v>
      </c>
      <c r="L51" s="409">
        <v>5</v>
      </c>
      <c r="M51" s="409">
        <v>10</v>
      </c>
      <c r="N51" s="409">
        <v>9</v>
      </c>
      <c r="O51" s="409">
        <v>16</v>
      </c>
      <c r="P51" s="409">
        <v>6</v>
      </c>
      <c r="Q51" s="339">
        <f t="shared" si="3"/>
        <v>56</v>
      </c>
      <c r="R51" s="46"/>
      <c r="S51" s="18"/>
      <c r="T51" s="18"/>
    </row>
    <row r="52" spans="2:20" ht="23.25" customHeight="1">
      <c r="B52" s="275" t="s">
        <v>83</v>
      </c>
      <c r="C52" s="68" t="s">
        <v>116</v>
      </c>
      <c r="D52" s="68" t="s">
        <v>116</v>
      </c>
      <c r="E52" s="68" t="s">
        <v>116</v>
      </c>
      <c r="F52" s="68" t="s">
        <v>116</v>
      </c>
      <c r="G52" s="68" t="s">
        <v>116</v>
      </c>
      <c r="H52" s="68" t="s">
        <v>116</v>
      </c>
      <c r="I52" s="68" t="s">
        <v>116</v>
      </c>
      <c r="J52" s="68" t="s">
        <v>116</v>
      </c>
      <c r="K52" s="408" t="s">
        <v>116</v>
      </c>
      <c r="L52" s="409" t="s">
        <v>116</v>
      </c>
      <c r="M52" s="409">
        <v>2</v>
      </c>
      <c r="N52" s="409">
        <v>3</v>
      </c>
      <c r="O52" s="409">
        <v>5</v>
      </c>
      <c r="P52" s="409">
        <v>8</v>
      </c>
      <c r="Q52" s="339">
        <f t="shared" si="3"/>
        <v>18</v>
      </c>
      <c r="R52" s="46"/>
      <c r="S52" s="18"/>
      <c r="T52" s="18"/>
    </row>
    <row r="53" spans="2:20" ht="23.25" customHeight="1">
      <c r="B53" s="400" t="s">
        <v>626</v>
      </c>
      <c r="C53" s="68">
        <v>13</v>
      </c>
      <c r="D53" s="68">
        <v>6</v>
      </c>
      <c r="E53" s="68">
        <v>13</v>
      </c>
      <c r="F53" s="68">
        <v>14</v>
      </c>
      <c r="G53" s="68">
        <v>12</v>
      </c>
      <c r="H53" s="68">
        <v>19</v>
      </c>
      <c r="I53" s="68">
        <v>13</v>
      </c>
      <c r="J53" s="68">
        <v>14</v>
      </c>
      <c r="K53" s="408">
        <v>17</v>
      </c>
      <c r="L53" s="409">
        <v>11</v>
      </c>
      <c r="M53" s="409">
        <v>9</v>
      </c>
      <c r="N53" s="409">
        <v>12</v>
      </c>
      <c r="O53" s="409">
        <v>10</v>
      </c>
      <c r="P53" s="409">
        <v>9</v>
      </c>
      <c r="Q53" s="339">
        <f t="shared" si="3"/>
        <v>172</v>
      </c>
      <c r="R53" s="46"/>
      <c r="S53" s="18"/>
      <c r="T53" s="18"/>
    </row>
    <row r="54" spans="2:20" ht="23.25" customHeight="1">
      <c r="B54" s="400" t="s">
        <v>89</v>
      </c>
      <c r="C54" s="68" t="s">
        <v>116</v>
      </c>
      <c r="D54" s="68" t="s">
        <v>116</v>
      </c>
      <c r="E54" s="68" t="s">
        <v>116</v>
      </c>
      <c r="F54" s="68" t="s">
        <v>116</v>
      </c>
      <c r="G54" s="68" t="s">
        <v>116</v>
      </c>
      <c r="H54" s="68" t="s">
        <v>116</v>
      </c>
      <c r="I54" s="68" t="s">
        <v>116</v>
      </c>
      <c r="J54" s="68" t="s">
        <v>116</v>
      </c>
      <c r="K54" s="68" t="s">
        <v>116</v>
      </c>
      <c r="L54" s="68" t="s">
        <v>116</v>
      </c>
      <c r="M54" s="409" t="s">
        <v>116</v>
      </c>
      <c r="N54" s="68" t="s">
        <v>116</v>
      </c>
      <c r="O54" s="68">
        <v>13</v>
      </c>
      <c r="P54" s="68">
        <v>12</v>
      </c>
      <c r="Q54" s="339">
        <f t="shared" si="3"/>
        <v>25</v>
      </c>
      <c r="R54" s="46"/>
      <c r="S54" s="46"/>
      <c r="T54" s="46"/>
    </row>
    <row r="55" spans="2:20" ht="23.25" customHeight="1">
      <c r="B55" s="400" t="s">
        <v>29</v>
      </c>
      <c r="C55" s="68" t="s">
        <v>116</v>
      </c>
      <c r="D55" s="68" t="s">
        <v>116</v>
      </c>
      <c r="E55" s="68">
        <v>1</v>
      </c>
      <c r="F55" s="68">
        <v>13</v>
      </c>
      <c r="G55" s="68">
        <v>14</v>
      </c>
      <c r="H55" s="68">
        <v>15</v>
      </c>
      <c r="I55" s="68">
        <v>16</v>
      </c>
      <c r="J55" s="68">
        <v>12</v>
      </c>
      <c r="K55" s="408">
        <v>20</v>
      </c>
      <c r="L55" s="409">
        <v>8</v>
      </c>
      <c r="M55" s="409">
        <v>14</v>
      </c>
      <c r="N55" s="409">
        <v>13</v>
      </c>
      <c r="O55" s="409">
        <v>6</v>
      </c>
      <c r="P55" s="409">
        <v>21</v>
      </c>
      <c r="Q55" s="339">
        <f t="shared" si="3"/>
        <v>153</v>
      </c>
      <c r="R55" s="46"/>
      <c r="S55" s="18"/>
      <c r="T55" s="18"/>
    </row>
    <row r="56" spans="2:20" ht="23.25" customHeight="1">
      <c r="B56" s="400" t="s">
        <v>20</v>
      </c>
      <c r="C56" s="68">
        <v>10</v>
      </c>
      <c r="D56" s="68">
        <v>18</v>
      </c>
      <c r="E56" s="68">
        <v>11</v>
      </c>
      <c r="F56" s="68">
        <v>17</v>
      </c>
      <c r="G56" s="68">
        <v>15</v>
      </c>
      <c r="H56" s="68">
        <v>19</v>
      </c>
      <c r="I56" s="68">
        <v>18</v>
      </c>
      <c r="J56" s="68">
        <v>16</v>
      </c>
      <c r="K56" s="408">
        <v>14</v>
      </c>
      <c r="L56" s="409">
        <v>16</v>
      </c>
      <c r="M56" s="409">
        <v>9</v>
      </c>
      <c r="N56" s="409">
        <v>13</v>
      </c>
      <c r="O56" s="409">
        <v>13</v>
      </c>
      <c r="P56" s="409">
        <v>18</v>
      </c>
      <c r="Q56" s="339">
        <f t="shared" si="3"/>
        <v>207</v>
      </c>
      <c r="R56" s="46"/>
      <c r="S56" s="18"/>
      <c r="T56" s="18"/>
    </row>
    <row r="57" spans="2:20" ht="23.25" customHeight="1">
      <c r="B57" s="400" t="s">
        <v>40</v>
      </c>
      <c r="C57" s="68" t="s">
        <v>116</v>
      </c>
      <c r="D57" s="68" t="s">
        <v>116</v>
      </c>
      <c r="E57" s="68" t="s">
        <v>116</v>
      </c>
      <c r="F57" s="68" t="s">
        <v>116</v>
      </c>
      <c r="G57" s="68">
        <v>4</v>
      </c>
      <c r="H57" s="68">
        <v>14</v>
      </c>
      <c r="I57" s="68">
        <v>20</v>
      </c>
      <c r="J57" s="68">
        <v>19</v>
      </c>
      <c r="K57" s="408">
        <v>17</v>
      </c>
      <c r="L57" s="409">
        <v>13</v>
      </c>
      <c r="M57" s="409">
        <v>23</v>
      </c>
      <c r="N57" s="409">
        <v>19</v>
      </c>
      <c r="O57" s="409">
        <v>10</v>
      </c>
      <c r="P57" s="409">
        <v>23</v>
      </c>
      <c r="Q57" s="339">
        <f t="shared" si="3"/>
        <v>162</v>
      </c>
      <c r="R57" s="46"/>
      <c r="S57" s="18"/>
      <c r="T57" s="18"/>
    </row>
    <row r="58" spans="2:20" ht="23.25" customHeight="1">
      <c r="B58" s="400" t="s">
        <v>61</v>
      </c>
      <c r="C58" s="68" t="s">
        <v>116</v>
      </c>
      <c r="D58" s="68" t="s">
        <v>116</v>
      </c>
      <c r="E58" s="68" t="s">
        <v>116</v>
      </c>
      <c r="F58" s="68" t="s">
        <v>116</v>
      </c>
      <c r="G58" s="68" t="s">
        <v>116</v>
      </c>
      <c r="H58" s="68" t="s">
        <v>116</v>
      </c>
      <c r="I58" s="68" t="s">
        <v>116</v>
      </c>
      <c r="J58" s="68">
        <v>4</v>
      </c>
      <c r="K58" s="408">
        <v>8</v>
      </c>
      <c r="L58" s="409">
        <v>3</v>
      </c>
      <c r="M58" s="409">
        <v>2</v>
      </c>
      <c r="N58" s="409">
        <v>4</v>
      </c>
      <c r="O58" s="409">
        <v>6</v>
      </c>
      <c r="P58" s="409">
        <v>6</v>
      </c>
      <c r="Q58" s="339">
        <f t="shared" si="3"/>
        <v>33</v>
      </c>
      <c r="R58" s="46"/>
      <c r="S58" s="18"/>
      <c r="T58" s="18"/>
    </row>
    <row r="59" spans="2:20" ht="23.25" customHeight="1">
      <c r="B59" s="400" t="s">
        <v>86</v>
      </c>
      <c r="C59" s="68" t="s">
        <v>116</v>
      </c>
      <c r="D59" s="68" t="s">
        <v>116</v>
      </c>
      <c r="E59" s="68" t="s">
        <v>116</v>
      </c>
      <c r="F59" s="68" t="s">
        <v>116</v>
      </c>
      <c r="G59" s="68" t="s">
        <v>116</v>
      </c>
      <c r="H59" s="68" t="s">
        <v>116</v>
      </c>
      <c r="I59" s="68" t="s">
        <v>116</v>
      </c>
      <c r="J59" s="68" t="s">
        <v>116</v>
      </c>
      <c r="K59" s="68" t="s">
        <v>116</v>
      </c>
      <c r="L59" s="68" t="s">
        <v>116</v>
      </c>
      <c r="M59" s="409" t="s">
        <v>116</v>
      </c>
      <c r="N59" s="409">
        <v>4</v>
      </c>
      <c r="O59" s="409">
        <v>9</v>
      </c>
      <c r="P59" s="409">
        <v>12</v>
      </c>
      <c r="Q59" s="339">
        <f t="shared" si="3"/>
        <v>25</v>
      </c>
      <c r="R59" s="46"/>
      <c r="S59" s="18"/>
      <c r="T59" s="18"/>
    </row>
    <row r="60" spans="2:20" ht="23.25" customHeight="1">
      <c r="B60" s="400" t="s">
        <v>65</v>
      </c>
      <c r="C60" s="68" t="s">
        <v>116</v>
      </c>
      <c r="D60" s="68" t="s">
        <v>116</v>
      </c>
      <c r="E60" s="68" t="s">
        <v>116</v>
      </c>
      <c r="F60" s="68" t="s">
        <v>116</v>
      </c>
      <c r="G60" s="68" t="s">
        <v>116</v>
      </c>
      <c r="H60" s="68" t="s">
        <v>116</v>
      </c>
      <c r="I60" s="68" t="s">
        <v>116</v>
      </c>
      <c r="J60" s="68">
        <v>16</v>
      </c>
      <c r="K60" s="408">
        <v>16</v>
      </c>
      <c r="L60" s="409">
        <v>16</v>
      </c>
      <c r="M60" s="409">
        <v>20</v>
      </c>
      <c r="N60" s="409">
        <v>7</v>
      </c>
      <c r="O60" s="409">
        <v>8</v>
      </c>
      <c r="P60" s="409">
        <v>9</v>
      </c>
      <c r="Q60" s="339">
        <f t="shared" si="3"/>
        <v>92</v>
      </c>
      <c r="R60" s="46"/>
      <c r="S60" s="18"/>
      <c r="T60" s="18"/>
    </row>
    <row r="61" spans="2:20" ht="23.25" customHeight="1">
      <c r="B61" s="400" t="s">
        <v>75</v>
      </c>
      <c r="C61" s="68" t="s">
        <v>116</v>
      </c>
      <c r="D61" s="68" t="s">
        <v>116</v>
      </c>
      <c r="E61" s="68" t="s">
        <v>116</v>
      </c>
      <c r="F61" s="68" t="s">
        <v>116</v>
      </c>
      <c r="G61" s="68" t="s">
        <v>116</v>
      </c>
      <c r="H61" s="68" t="s">
        <v>116</v>
      </c>
      <c r="I61" s="68" t="s">
        <v>116</v>
      </c>
      <c r="J61" s="68" t="s">
        <v>116</v>
      </c>
      <c r="K61" s="408" t="s">
        <v>116</v>
      </c>
      <c r="L61" s="409">
        <v>12</v>
      </c>
      <c r="M61" s="409">
        <v>13</v>
      </c>
      <c r="N61" s="409">
        <v>11</v>
      </c>
      <c r="O61" s="409">
        <v>7</v>
      </c>
      <c r="P61" s="409">
        <v>10</v>
      </c>
      <c r="Q61" s="339">
        <f t="shared" si="3"/>
        <v>53</v>
      </c>
      <c r="R61" s="46"/>
      <c r="S61" s="18"/>
      <c r="T61" s="18"/>
    </row>
    <row r="62" spans="2:20" ht="23.25" customHeight="1">
      <c r="B62" s="401" t="s">
        <v>43</v>
      </c>
      <c r="C62" s="396" t="s">
        <v>116</v>
      </c>
      <c r="D62" s="396" t="s">
        <v>116</v>
      </c>
      <c r="E62" s="396" t="s">
        <v>116</v>
      </c>
      <c r="F62" s="396" t="s">
        <v>116</v>
      </c>
      <c r="G62" s="396">
        <v>1</v>
      </c>
      <c r="H62" s="396">
        <v>13</v>
      </c>
      <c r="I62" s="396">
        <v>16</v>
      </c>
      <c r="J62" s="396">
        <v>17</v>
      </c>
      <c r="K62" s="408">
        <v>20</v>
      </c>
      <c r="L62" s="409">
        <v>15</v>
      </c>
      <c r="M62" s="409">
        <v>17</v>
      </c>
      <c r="N62" s="409">
        <v>11</v>
      </c>
      <c r="O62" s="409">
        <v>20</v>
      </c>
      <c r="P62" s="409">
        <v>15</v>
      </c>
      <c r="Q62" s="339">
        <f t="shared" si="3"/>
        <v>145</v>
      </c>
      <c r="R62" s="46"/>
      <c r="S62" s="18"/>
      <c r="T62" s="18"/>
    </row>
    <row r="63" spans="2:20" ht="23.25" customHeight="1">
      <c r="B63" s="402" t="s">
        <v>182</v>
      </c>
      <c r="C63" s="403">
        <f t="shared" ref="C63:J63" si="4">SUM(C40:C62)</f>
        <v>35</v>
      </c>
      <c r="D63" s="403">
        <f t="shared" si="4"/>
        <v>33</v>
      </c>
      <c r="E63" s="403">
        <f t="shared" si="4"/>
        <v>45</v>
      </c>
      <c r="F63" s="403">
        <f t="shared" si="4"/>
        <v>60</v>
      </c>
      <c r="G63" s="403">
        <f t="shared" si="4"/>
        <v>73</v>
      </c>
      <c r="H63" s="403">
        <f t="shared" si="4"/>
        <v>145</v>
      </c>
      <c r="I63" s="403">
        <f t="shared" si="4"/>
        <v>144</v>
      </c>
      <c r="J63" s="403">
        <f t="shared" si="4"/>
        <v>219</v>
      </c>
      <c r="K63" s="410">
        <f t="shared" ref="K63:Q63" si="5">SUM(K40:K62)</f>
        <v>217</v>
      </c>
      <c r="L63" s="410">
        <f t="shared" si="5"/>
        <v>209</v>
      </c>
      <c r="M63" s="410">
        <f t="shared" si="5"/>
        <v>236</v>
      </c>
      <c r="N63" s="410">
        <f t="shared" si="5"/>
        <v>205</v>
      </c>
      <c r="O63" s="410">
        <f t="shared" si="5"/>
        <v>254</v>
      </c>
      <c r="P63" s="410">
        <f t="shared" si="5"/>
        <v>280</v>
      </c>
      <c r="Q63" s="428">
        <f t="shared" si="5"/>
        <v>2155</v>
      </c>
      <c r="R63" s="425"/>
      <c r="S63" s="18"/>
      <c r="T63" s="18"/>
    </row>
    <row r="64" spans="2:20" ht="23.25" customHeight="1">
      <c r="B64" s="281" t="s">
        <v>183</v>
      </c>
      <c r="C64" s="70">
        <f>C38+C63</f>
        <v>37</v>
      </c>
      <c r="D64" s="70">
        <f t="shared" ref="D64:Q64" si="6">D38+D63</f>
        <v>39</v>
      </c>
      <c r="E64" s="70">
        <f t="shared" si="6"/>
        <v>51</v>
      </c>
      <c r="F64" s="70">
        <f t="shared" si="6"/>
        <v>61</v>
      </c>
      <c r="G64" s="70">
        <f t="shared" si="6"/>
        <v>82</v>
      </c>
      <c r="H64" s="70">
        <f t="shared" si="6"/>
        <v>156</v>
      </c>
      <c r="I64" s="70">
        <f t="shared" si="6"/>
        <v>159</v>
      </c>
      <c r="J64" s="70">
        <f t="shared" si="6"/>
        <v>237</v>
      </c>
      <c r="K64" s="411">
        <f t="shared" si="6"/>
        <v>242</v>
      </c>
      <c r="L64" s="411">
        <f t="shared" si="6"/>
        <v>242</v>
      </c>
      <c r="M64" s="70">
        <f t="shared" si="6"/>
        <v>271</v>
      </c>
      <c r="N64" s="70">
        <f t="shared" si="6"/>
        <v>259</v>
      </c>
      <c r="O64" s="70">
        <f t="shared" si="6"/>
        <v>312</v>
      </c>
      <c r="P64" s="411">
        <f t="shared" si="6"/>
        <v>346</v>
      </c>
      <c r="Q64" s="429">
        <f t="shared" si="6"/>
        <v>2494</v>
      </c>
      <c r="R64" s="425"/>
      <c r="S64" s="18"/>
      <c r="T64" s="18"/>
    </row>
    <row r="65" spans="2:20">
      <c r="B65" s="32" t="s">
        <v>7</v>
      </c>
      <c r="C65" s="60"/>
      <c r="D65" s="60"/>
      <c r="E65" s="60"/>
      <c r="F65" s="60"/>
      <c r="G65" s="60"/>
      <c r="H65" s="60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2" customHeight="1">
      <c r="B66" s="376" t="s">
        <v>272</v>
      </c>
      <c r="C66" s="60"/>
      <c r="D66" s="60"/>
      <c r="E66" s="60"/>
      <c r="F66" s="60"/>
      <c r="G66" s="60"/>
      <c r="H66" s="6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2:20" ht="12" customHeight="1">
      <c r="B67" s="285" t="s">
        <v>194</v>
      </c>
      <c r="C67" s="60"/>
      <c r="D67" s="60"/>
      <c r="E67" s="60"/>
      <c r="F67" s="60"/>
      <c r="G67" s="60"/>
      <c r="H67" s="60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23.25" customHeight="1">
      <c r="B68" s="285"/>
      <c r="C68" s="60"/>
      <c r="D68" s="60"/>
      <c r="E68" s="60"/>
      <c r="F68" s="60"/>
      <c r="G68" s="60"/>
      <c r="H68" s="60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23.2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23.25" customHeight="1">
      <c r="B70" s="387" t="s">
        <v>482</v>
      </c>
      <c r="C70" s="387"/>
      <c r="D70" s="430"/>
      <c r="E70" s="430"/>
      <c r="F70" s="431"/>
      <c r="G70" s="431"/>
      <c r="H70" s="430"/>
      <c r="I70" s="445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2:20" ht="23.25" customHeight="1">
      <c r="B71" s="432" t="s">
        <v>350</v>
      </c>
      <c r="C71" s="433" t="s">
        <v>10</v>
      </c>
      <c r="D71" s="434" t="s">
        <v>352</v>
      </c>
      <c r="E71" s="434" t="s">
        <v>353</v>
      </c>
      <c r="F71" s="434">
        <v>2006</v>
      </c>
      <c r="G71" s="434">
        <v>2007</v>
      </c>
      <c r="H71" s="434">
        <v>2008</v>
      </c>
      <c r="I71" s="434">
        <v>2009</v>
      </c>
      <c r="J71" s="434">
        <v>2010</v>
      </c>
      <c r="K71" s="434">
        <v>2011</v>
      </c>
      <c r="L71" s="434">
        <v>2012</v>
      </c>
      <c r="M71" s="434">
        <v>2013</v>
      </c>
      <c r="N71" s="434">
        <v>2014</v>
      </c>
      <c r="O71" s="434">
        <v>2015</v>
      </c>
      <c r="P71" s="434">
        <v>2016</v>
      </c>
      <c r="Q71" s="434">
        <v>2017</v>
      </c>
      <c r="R71" s="452">
        <v>2018</v>
      </c>
      <c r="S71" s="452">
        <v>2019</v>
      </c>
      <c r="T71" s="453" t="s">
        <v>119</v>
      </c>
    </row>
    <row r="72" spans="2:20" ht="23.25" customHeight="1">
      <c r="B72" s="435" t="s">
        <v>357</v>
      </c>
      <c r="C72" s="436" t="s">
        <v>37</v>
      </c>
      <c r="D72" s="436" t="s">
        <v>358</v>
      </c>
      <c r="E72" s="436" t="s">
        <v>359</v>
      </c>
      <c r="F72" s="437">
        <v>12</v>
      </c>
      <c r="G72" s="437" t="s">
        <v>116</v>
      </c>
      <c r="H72" s="437" t="s">
        <v>116</v>
      </c>
      <c r="I72" s="437" t="s">
        <v>116</v>
      </c>
      <c r="J72" s="437" t="s">
        <v>116</v>
      </c>
      <c r="K72" s="437" t="s">
        <v>116</v>
      </c>
      <c r="L72" s="437" t="s">
        <v>116</v>
      </c>
      <c r="M72" s="437" t="s">
        <v>116</v>
      </c>
      <c r="N72" s="437" t="s">
        <v>116</v>
      </c>
      <c r="O72" s="446">
        <v>0</v>
      </c>
      <c r="P72" s="446">
        <v>0</v>
      </c>
      <c r="Q72" s="437">
        <v>0</v>
      </c>
      <c r="R72" s="409">
        <v>0</v>
      </c>
      <c r="S72" s="409">
        <v>0</v>
      </c>
      <c r="T72" s="454">
        <f>SUM(F72:S72)</f>
        <v>12</v>
      </c>
    </row>
    <row r="73" spans="2:20" ht="23.25" customHeight="1">
      <c r="B73" s="438" t="s">
        <v>360</v>
      </c>
      <c r="C73" s="144" t="s">
        <v>52</v>
      </c>
      <c r="D73" s="439" t="s">
        <v>361</v>
      </c>
      <c r="E73" s="372" t="s">
        <v>362</v>
      </c>
      <c r="F73" s="373">
        <v>39</v>
      </c>
      <c r="G73" s="373">
        <v>1</v>
      </c>
      <c r="H73" s="373" t="s">
        <v>116</v>
      </c>
      <c r="I73" s="373" t="s">
        <v>116</v>
      </c>
      <c r="J73" s="373" t="s">
        <v>116</v>
      </c>
      <c r="K73" s="373" t="s">
        <v>116</v>
      </c>
      <c r="L73" s="373" t="s">
        <v>116</v>
      </c>
      <c r="M73" s="373" t="s">
        <v>116</v>
      </c>
      <c r="N73" s="373" t="s">
        <v>116</v>
      </c>
      <c r="O73" s="373">
        <v>0</v>
      </c>
      <c r="P73" s="373">
        <v>0</v>
      </c>
      <c r="Q73" s="373">
        <v>0</v>
      </c>
      <c r="R73" s="447">
        <v>0</v>
      </c>
      <c r="S73" s="447">
        <v>0</v>
      </c>
      <c r="T73" s="454">
        <f>SUM(F73:S73)</f>
        <v>40</v>
      </c>
    </row>
    <row r="74" spans="2:20" ht="23.25" customHeight="1">
      <c r="B74" s="438" t="s">
        <v>363</v>
      </c>
      <c r="C74" s="144" t="s">
        <v>33</v>
      </c>
      <c r="D74" s="372" t="s">
        <v>362</v>
      </c>
      <c r="E74" s="372" t="s">
        <v>364</v>
      </c>
      <c r="F74" s="372" t="s">
        <v>116</v>
      </c>
      <c r="G74" s="372" t="s">
        <v>116</v>
      </c>
      <c r="H74" s="373">
        <v>28</v>
      </c>
      <c r="I74" s="373" t="s">
        <v>116</v>
      </c>
      <c r="J74" s="373" t="s">
        <v>116</v>
      </c>
      <c r="K74" s="373" t="s">
        <v>116</v>
      </c>
      <c r="L74" s="373" t="s">
        <v>116</v>
      </c>
      <c r="M74" s="373" t="s">
        <v>116</v>
      </c>
      <c r="N74" s="373" t="s">
        <v>116</v>
      </c>
      <c r="O74" s="373">
        <v>0</v>
      </c>
      <c r="P74" s="373">
        <v>0</v>
      </c>
      <c r="Q74" s="373">
        <v>0</v>
      </c>
      <c r="R74" s="447">
        <v>0</v>
      </c>
      <c r="S74" s="447">
        <v>0</v>
      </c>
      <c r="T74" s="454">
        <f>SUM(F74:S74)</f>
        <v>28</v>
      </c>
    </row>
    <row r="75" spans="2:20" ht="23.25" customHeight="1">
      <c r="B75" s="438" t="s">
        <v>365</v>
      </c>
      <c r="C75" s="144" t="s">
        <v>52</v>
      </c>
      <c r="D75" s="439" t="s">
        <v>366</v>
      </c>
      <c r="E75" s="372" t="s">
        <v>367</v>
      </c>
      <c r="F75" s="372" t="s">
        <v>116</v>
      </c>
      <c r="G75" s="372" t="s">
        <v>116</v>
      </c>
      <c r="H75" s="372" t="s">
        <v>116</v>
      </c>
      <c r="I75" s="373">
        <v>23</v>
      </c>
      <c r="J75" s="373" t="s">
        <v>116</v>
      </c>
      <c r="K75" s="373" t="s">
        <v>116</v>
      </c>
      <c r="L75" s="373" t="s">
        <v>116</v>
      </c>
      <c r="M75" s="373" t="s">
        <v>116</v>
      </c>
      <c r="N75" s="373" t="s">
        <v>116</v>
      </c>
      <c r="O75" s="373">
        <v>0</v>
      </c>
      <c r="P75" s="373">
        <v>0</v>
      </c>
      <c r="Q75" s="373">
        <v>0</v>
      </c>
      <c r="R75" s="447">
        <v>0</v>
      </c>
      <c r="S75" s="447">
        <v>0</v>
      </c>
      <c r="T75" s="454">
        <f>SUM(F75:S75)</f>
        <v>23</v>
      </c>
    </row>
    <row r="76" spans="2:20" ht="23.25" customHeight="1">
      <c r="B76" s="438" t="s">
        <v>368</v>
      </c>
      <c r="C76" s="144" t="s">
        <v>90</v>
      </c>
      <c r="D76" s="439" t="s">
        <v>364</v>
      </c>
      <c r="E76" s="372" t="s">
        <v>367</v>
      </c>
      <c r="F76" s="372" t="s">
        <v>116</v>
      </c>
      <c r="G76" s="372" t="s">
        <v>116</v>
      </c>
      <c r="H76" s="372" t="s">
        <v>116</v>
      </c>
      <c r="I76" s="373">
        <v>31</v>
      </c>
      <c r="J76" s="373" t="s">
        <v>116</v>
      </c>
      <c r="K76" s="373" t="s">
        <v>116</v>
      </c>
      <c r="L76" s="373" t="s">
        <v>116</v>
      </c>
      <c r="M76" s="373" t="s">
        <v>116</v>
      </c>
      <c r="N76" s="373" t="s">
        <v>116</v>
      </c>
      <c r="O76" s="373">
        <v>0</v>
      </c>
      <c r="P76" s="373">
        <v>0</v>
      </c>
      <c r="Q76" s="373">
        <v>0</v>
      </c>
      <c r="R76" s="447">
        <v>0</v>
      </c>
      <c r="S76" s="447">
        <v>0</v>
      </c>
      <c r="T76" s="454">
        <f t="shared" ref="T76:T112" si="7">SUM(F76:S76)</f>
        <v>31</v>
      </c>
    </row>
    <row r="77" spans="2:20" ht="23.25" customHeight="1">
      <c r="B77" s="438" t="s">
        <v>369</v>
      </c>
      <c r="C77" s="144" t="s">
        <v>90</v>
      </c>
      <c r="D77" s="372" t="s">
        <v>370</v>
      </c>
      <c r="E77" s="372" t="s">
        <v>371</v>
      </c>
      <c r="F77" s="372" t="s">
        <v>116</v>
      </c>
      <c r="G77" s="372" t="s">
        <v>116</v>
      </c>
      <c r="H77" s="372" t="s">
        <v>116</v>
      </c>
      <c r="I77" s="372" t="s">
        <v>116</v>
      </c>
      <c r="J77" s="373">
        <v>45</v>
      </c>
      <c r="K77" s="373" t="s">
        <v>116</v>
      </c>
      <c r="L77" s="373" t="s">
        <v>116</v>
      </c>
      <c r="M77" s="373" t="s">
        <v>116</v>
      </c>
      <c r="N77" s="373" t="s">
        <v>116</v>
      </c>
      <c r="O77" s="373">
        <v>0</v>
      </c>
      <c r="P77" s="373">
        <v>0</v>
      </c>
      <c r="Q77" s="373">
        <v>0</v>
      </c>
      <c r="R77" s="447">
        <v>0</v>
      </c>
      <c r="S77" s="447">
        <v>0</v>
      </c>
      <c r="T77" s="454">
        <f t="shared" si="7"/>
        <v>45</v>
      </c>
    </row>
    <row r="78" spans="2:20" ht="23.25" customHeight="1">
      <c r="B78" s="438" t="s">
        <v>363</v>
      </c>
      <c r="C78" s="144" t="s">
        <v>33</v>
      </c>
      <c r="D78" s="372" t="s">
        <v>372</v>
      </c>
      <c r="E78" s="372" t="s">
        <v>373</v>
      </c>
      <c r="F78" s="372" t="s">
        <v>116</v>
      </c>
      <c r="G78" s="372" t="s">
        <v>116</v>
      </c>
      <c r="H78" s="372" t="s">
        <v>116</v>
      </c>
      <c r="I78" s="372" t="s">
        <v>116</v>
      </c>
      <c r="J78" s="373">
        <v>33</v>
      </c>
      <c r="K78" s="373" t="s">
        <v>116</v>
      </c>
      <c r="L78" s="373" t="s">
        <v>116</v>
      </c>
      <c r="M78" s="373" t="s">
        <v>116</v>
      </c>
      <c r="N78" s="373" t="s">
        <v>116</v>
      </c>
      <c r="O78" s="373">
        <v>0</v>
      </c>
      <c r="P78" s="373">
        <v>0</v>
      </c>
      <c r="Q78" s="373">
        <v>0</v>
      </c>
      <c r="R78" s="447">
        <v>0</v>
      </c>
      <c r="S78" s="447">
        <v>0</v>
      </c>
      <c r="T78" s="454">
        <f t="shared" si="7"/>
        <v>33</v>
      </c>
    </row>
    <row r="79" spans="2:20" ht="23.25" customHeight="1">
      <c r="B79" s="435" t="s">
        <v>374</v>
      </c>
      <c r="C79" s="436" t="s">
        <v>41</v>
      </c>
      <c r="D79" s="436" t="s">
        <v>372</v>
      </c>
      <c r="E79" s="436" t="s">
        <v>373</v>
      </c>
      <c r="F79" s="436" t="s">
        <v>116</v>
      </c>
      <c r="G79" s="436" t="s">
        <v>116</v>
      </c>
      <c r="H79" s="436" t="s">
        <v>116</v>
      </c>
      <c r="I79" s="436" t="s">
        <v>116</v>
      </c>
      <c r="J79" s="373">
        <v>21</v>
      </c>
      <c r="K79" s="373" t="s">
        <v>116</v>
      </c>
      <c r="L79" s="373" t="s">
        <v>116</v>
      </c>
      <c r="M79" s="373" t="s">
        <v>116</v>
      </c>
      <c r="N79" s="373" t="s">
        <v>116</v>
      </c>
      <c r="O79" s="373">
        <v>0</v>
      </c>
      <c r="P79" s="373">
        <v>0</v>
      </c>
      <c r="Q79" s="373">
        <v>0</v>
      </c>
      <c r="R79" s="447">
        <v>0</v>
      </c>
      <c r="S79" s="447">
        <v>0</v>
      </c>
      <c r="T79" s="454">
        <f t="shared" si="7"/>
        <v>21</v>
      </c>
    </row>
    <row r="80" spans="2:20" ht="23.25" customHeight="1">
      <c r="B80" s="438" t="s">
        <v>375</v>
      </c>
      <c r="C80" s="144" t="s">
        <v>21</v>
      </c>
      <c r="D80" s="372" t="s">
        <v>367</v>
      </c>
      <c r="E80" s="372" t="s">
        <v>376</v>
      </c>
      <c r="F80" s="372" t="s">
        <v>116</v>
      </c>
      <c r="G80" s="372" t="s">
        <v>116</v>
      </c>
      <c r="H80" s="372" t="s">
        <v>116</v>
      </c>
      <c r="I80" s="372" t="s">
        <v>116</v>
      </c>
      <c r="J80" s="372" t="s">
        <v>116</v>
      </c>
      <c r="K80" s="373">
        <v>42</v>
      </c>
      <c r="L80" s="373" t="s">
        <v>116</v>
      </c>
      <c r="M80" s="373" t="s">
        <v>116</v>
      </c>
      <c r="N80" s="373" t="s">
        <v>116</v>
      </c>
      <c r="O80" s="373">
        <v>0</v>
      </c>
      <c r="P80" s="373">
        <v>0</v>
      </c>
      <c r="Q80" s="373">
        <v>0</v>
      </c>
      <c r="R80" s="447">
        <v>0</v>
      </c>
      <c r="S80" s="447">
        <v>0</v>
      </c>
      <c r="T80" s="454">
        <f t="shared" si="7"/>
        <v>42</v>
      </c>
    </row>
    <row r="81" spans="2:20" ht="23.25" customHeight="1">
      <c r="B81" s="438" t="s">
        <v>368</v>
      </c>
      <c r="C81" s="144" t="s">
        <v>90</v>
      </c>
      <c r="D81" s="439" t="s">
        <v>371</v>
      </c>
      <c r="E81" s="372" t="s">
        <v>377</v>
      </c>
      <c r="F81" s="372" t="s">
        <v>116</v>
      </c>
      <c r="G81" s="372" t="s">
        <v>116</v>
      </c>
      <c r="H81" s="372" t="s">
        <v>116</v>
      </c>
      <c r="I81" s="372" t="s">
        <v>116</v>
      </c>
      <c r="J81" s="372" t="s">
        <v>116</v>
      </c>
      <c r="K81" s="373" t="s">
        <v>116</v>
      </c>
      <c r="L81" s="373">
        <v>28</v>
      </c>
      <c r="M81" s="373" t="s">
        <v>116</v>
      </c>
      <c r="N81" s="373" t="s">
        <v>116</v>
      </c>
      <c r="O81" s="373">
        <v>0</v>
      </c>
      <c r="P81" s="373">
        <v>0</v>
      </c>
      <c r="Q81" s="373">
        <v>0</v>
      </c>
      <c r="R81" s="447">
        <v>0</v>
      </c>
      <c r="S81" s="447">
        <v>0</v>
      </c>
      <c r="T81" s="454">
        <f t="shared" si="7"/>
        <v>28</v>
      </c>
    </row>
    <row r="82" spans="2:20" ht="23.25" customHeight="1">
      <c r="B82" s="438" t="s">
        <v>374</v>
      </c>
      <c r="C82" s="144" t="s">
        <v>41</v>
      </c>
      <c r="D82" s="439" t="s">
        <v>373</v>
      </c>
      <c r="E82" s="372" t="s">
        <v>377</v>
      </c>
      <c r="F82" s="372" t="s">
        <v>116</v>
      </c>
      <c r="G82" s="372" t="s">
        <v>116</v>
      </c>
      <c r="H82" s="372" t="s">
        <v>116</v>
      </c>
      <c r="I82" s="372" t="s">
        <v>116</v>
      </c>
      <c r="J82" s="372" t="s">
        <v>116</v>
      </c>
      <c r="K82" s="373">
        <v>2</v>
      </c>
      <c r="L82" s="373">
        <v>9</v>
      </c>
      <c r="M82" s="373" t="s">
        <v>116</v>
      </c>
      <c r="N82" s="373" t="s">
        <v>116</v>
      </c>
      <c r="O82" s="373">
        <v>0</v>
      </c>
      <c r="P82" s="373">
        <v>0</v>
      </c>
      <c r="Q82" s="373">
        <v>0</v>
      </c>
      <c r="R82" s="447">
        <v>0</v>
      </c>
      <c r="S82" s="447">
        <v>0</v>
      </c>
      <c r="T82" s="454">
        <f t="shared" si="7"/>
        <v>11</v>
      </c>
    </row>
    <row r="83" spans="2:20" ht="23.25" customHeight="1">
      <c r="B83" s="435" t="s">
        <v>369</v>
      </c>
      <c r="C83" s="436" t="s">
        <v>90</v>
      </c>
      <c r="D83" s="436" t="s">
        <v>373</v>
      </c>
      <c r="E83" s="436" t="s">
        <v>376</v>
      </c>
      <c r="F83" s="436" t="s">
        <v>116</v>
      </c>
      <c r="G83" s="436" t="s">
        <v>116</v>
      </c>
      <c r="H83" s="436" t="s">
        <v>116</v>
      </c>
      <c r="I83" s="436" t="s">
        <v>116</v>
      </c>
      <c r="J83" s="436" t="s">
        <v>116</v>
      </c>
      <c r="K83" s="373">
        <v>40</v>
      </c>
      <c r="L83" s="373" t="s">
        <v>116</v>
      </c>
      <c r="M83" s="373" t="s">
        <v>116</v>
      </c>
      <c r="N83" s="373" t="s">
        <v>116</v>
      </c>
      <c r="O83" s="373">
        <v>0</v>
      </c>
      <c r="P83" s="373">
        <v>0</v>
      </c>
      <c r="Q83" s="373">
        <v>0</v>
      </c>
      <c r="R83" s="447">
        <v>0</v>
      </c>
      <c r="S83" s="447">
        <v>0</v>
      </c>
      <c r="T83" s="454">
        <f t="shared" si="7"/>
        <v>40</v>
      </c>
    </row>
    <row r="84" spans="2:20" ht="23.25" customHeight="1">
      <c r="B84" s="438" t="s">
        <v>378</v>
      </c>
      <c r="C84" s="144" t="s">
        <v>33</v>
      </c>
      <c r="D84" s="372" t="s">
        <v>379</v>
      </c>
      <c r="E84" s="372" t="s">
        <v>380</v>
      </c>
      <c r="F84" s="372" t="s">
        <v>116</v>
      </c>
      <c r="G84" s="372" t="s">
        <v>116</v>
      </c>
      <c r="H84" s="372" t="s">
        <v>116</v>
      </c>
      <c r="I84" s="372" t="s">
        <v>116</v>
      </c>
      <c r="J84" s="372" t="s">
        <v>116</v>
      </c>
      <c r="K84" s="372" t="s">
        <v>116</v>
      </c>
      <c r="L84" s="373">
        <v>12</v>
      </c>
      <c r="M84" s="373" t="s">
        <v>116</v>
      </c>
      <c r="N84" s="373" t="s">
        <v>116</v>
      </c>
      <c r="O84" s="373">
        <v>0</v>
      </c>
      <c r="P84" s="373">
        <v>0</v>
      </c>
      <c r="Q84" s="373">
        <v>0</v>
      </c>
      <c r="R84" s="447">
        <v>0</v>
      </c>
      <c r="S84" s="447">
        <v>0</v>
      </c>
      <c r="T84" s="454">
        <f t="shared" si="7"/>
        <v>12</v>
      </c>
    </row>
    <row r="85" spans="2:20" ht="23.25" customHeight="1">
      <c r="B85" s="435" t="s">
        <v>381</v>
      </c>
      <c r="C85" s="436" t="s">
        <v>21</v>
      </c>
      <c r="D85" s="436" t="s">
        <v>376</v>
      </c>
      <c r="E85" s="436" t="s">
        <v>382</v>
      </c>
      <c r="F85" s="436" t="s">
        <v>116</v>
      </c>
      <c r="G85" s="436" t="s">
        <v>116</v>
      </c>
      <c r="H85" s="436" t="s">
        <v>116</v>
      </c>
      <c r="I85" s="436" t="s">
        <v>116</v>
      </c>
      <c r="J85" s="436" t="s">
        <v>116</v>
      </c>
      <c r="K85" s="436" t="s">
        <v>116</v>
      </c>
      <c r="L85" s="436" t="s">
        <v>116</v>
      </c>
      <c r="M85" s="447">
        <v>26</v>
      </c>
      <c r="N85" s="447" t="s">
        <v>116</v>
      </c>
      <c r="O85" s="447">
        <v>0</v>
      </c>
      <c r="P85" s="447">
        <v>0</v>
      </c>
      <c r="Q85" s="447">
        <v>0</v>
      </c>
      <c r="R85" s="447">
        <v>0</v>
      </c>
      <c r="S85" s="447">
        <v>0</v>
      </c>
      <c r="T85" s="454">
        <f t="shared" si="7"/>
        <v>26</v>
      </c>
    </row>
    <row r="86" spans="2:20" ht="23.25" customHeight="1">
      <c r="B86" s="438" t="s">
        <v>40</v>
      </c>
      <c r="C86" s="144" t="s">
        <v>41</v>
      </c>
      <c r="D86" s="353" t="s">
        <v>377</v>
      </c>
      <c r="E86" s="439" t="s">
        <v>384</v>
      </c>
      <c r="F86" s="439" t="s">
        <v>116</v>
      </c>
      <c r="G86" s="439" t="s">
        <v>116</v>
      </c>
      <c r="H86" s="439" t="s">
        <v>116</v>
      </c>
      <c r="I86" s="439" t="s">
        <v>116</v>
      </c>
      <c r="J86" s="439" t="s">
        <v>116</v>
      </c>
      <c r="K86" s="439" t="s">
        <v>116</v>
      </c>
      <c r="L86" s="439" t="s">
        <v>116</v>
      </c>
      <c r="M86" s="447">
        <v>13</v>
      </c>
      <c r="N86" s="447" t="s">
        <v>116</v>
      </c>
      <c r="O86" s="447">
        <v>0</v>
      </c>
      <c r="P86" s="447">
        <v>0</v>
      </c>
      <c r="Q86" s="447">
        <v>0</v>
      </c>
      <c r="R86" s="447">
        <v>0</v>
      </c>
      <c r="S86" s="447">
        <v>0</v>
      </c>
      <c r="T86" s="454">
        <f t="shared" si="7"/>
        <v>13</v>
      </c>
    </row>
    <row r="87" spans="2:20" ht="23.25" customHeight="1">
      <c r="B87" s="435" t="s">
        <v>368</v>
      </c>
      <c r="C87" s="436" t="s">
        <v>90</v>
      </c>
      <c r="D87" s="436" t="s">
        <v>380</v>
      </c>
      <c r="E87" s="436" t="s">
        <v>386</v>
      </c>
      <c r="F87" s="436" t="s">
        <v>116</v>
      </c>
      <c r="G87" s="436" t="s">
        <v>116</v>
      </c>
      <c r="H87" s="436" t="s">
        <v>116</v>
      </c>
      <c r="I87" s="436" t="s">
        <v>116</v>
      </c>
      <c r="J87" s="436" t="s">
        <v>116</v>
      </c>
      <c r="K87" s="436" t="s">
        <v>116</v>
      </c>
      <c r="L87" s="436" t="s">
        <v>116</v>
      </c>
      <c r="M87" s="447">
        <v>17</v>
      </c>
      <c r="N87" s="372" t="s">
        <v>116</v>
      </c>
      <c r="O87" s="447">
        <v>0</v>
      </c>
      <c r="P87" s="448">
        <v>16</v>
      </c>
      <c r="Q87" s="448">
        <v>0</v>
      </c>
      <c r="R87" s="455">
        <v>0</v>
      </c>
      <c r="S87" s="455">
        <v>0</v>
      </c>
      <c r="T87" s="454">
        <f t="shared" si="7"/>
        <v>33</v>
      </c>
    </row>
    <row r="88" spans="2:20" ht="23.25" customHeight="1">
      <c r="B88" s="438" t="s">
        <v>363</v>
      </c>
      <c r="C88" s="144" t="s">
        <v>33</v>
      </c>
      <c r="D88" s="372" t="s">
        <v>380</v>
      </c>
      <c r="E88" s="372" t="s">
        <v>384</v>
      </c>
      <c r="F88" s="372" t="s">
        <v>116</v>
      </c>
      <c r="G88" s="372" t="s">
        <v>116</v>
      </c>
      <c r="H88" s="372" t="s">
        <v>116</v>
      </c>
      <c r="I88" s="372" t="s">
        <v>116</v>
      </c>
      <c r="J88" s="372" t="s">
        <v>116</v>
      </c>
      <c r="K88" s="372" t="s">
        <v>116</v>
      </c>
      <c r="L88" s="372" t="s">
        <v>116</v>
      </c>
      <c r="M88" s="372" t="s">
        <v>116</v>
      </c>
      <c r="N88" s="437">
        <v>19</v>
      </c>
      <c r="O88" s="448">
        <v>0</v>
      </c>
      <c r="P88" s="446">
        <v>0</v>
      </c>
      <c r="Q88" s="437">
        <v>0</v>
      </c>
      <c r="R88" s="409">
        <v>0</v>
      </c>
      <c r="S88" s="409">
        <v>0</v>
      </c>
      <c r="T88" s="454">
        <f t="shared" si="7"/>
        <v>19</v>
      </c>
    </row>
    <row r="89" spans="2:20" ht="23.25" customHeight="1">
      <c r="B89" s="435" t="s">
        <v>483</v>
      </c>
      <c r="C89" s="436" t="s">
        <v>388</v>
      </c>
      <c r="D89" s="436" t="s">
        <v>382</v>
      </c>
      <c r="E89" s="436" t="s">
        <v>389</v>
      </c>
      <c r="F89" s="436" t="s">
        <v>116</v>
      </c>
      <c r="G89" s="436" t="s">
        <v>116</v>
      </c>
      <c r="H89" s="436" t="s">
        <v>116</v>
      </c>
      <c r="I89" s="436" t="s">
        <v>116</v>
      </c>
      <c r="J89" s="436" t="s">
        <v>116</v>
      </c>
      <c r="K89" s="436" t="s">
        <v>116</v>
      </c>
      <c r="L89" s="436" t="s">
        <v>116</v>
      </c>
      <c r="M89" s="436" t="s">
        <v>116</v>
      </c>
      <c r="N89" s="437">
        <v>26</v>
      </c>
      <c r="O89" s="144">
        <v>0</v>
      </c>
      <c r="P89" s="446">
        <v>13</v>
      </c>
      <c r="Q89" s="437">
        <v>0</v>
      </c>
      <c r="R89" s="409">
        <v>0</v>
      </c>
      <c r="S89" s="409">
        <v>0</v>
      </c>
      <c r="T89" s="454">
        <f t="shared" si="7"/>
        <v>39</v>
      </c>
    </row>
    <row r="90" spans="2:20" ht="23.25" customHeight="1">
      <c r="B90" s="438" t="s">
        <v>402</v>
      </c>
      <c r="C90" s="144" t="s">
        <v>388</v>
      </c>
      <c r="D90" s="353" t="s">
        <v>382</v>
      </c>
      <c r="E90" s="439" t="s">
        <v>389</v>
      </c>
      <c r="F90" s="439" t="s">
        <v>116</v>
      </c>
      <c r="G90" s="439" t="s">
        <v>116</v>
      </c>
      <c r="H90" s="439" t="s">
        <v>116</v>
      </c>
      <c r="I90" s="439" t="s">
        <v>116</v>
      </c>
      <c r="J90" s="439" t="s">
        <v>116</v>
      </c>
      <c r="K90" s="439" t="s">
        <v>116</v>
      </c>
      <c r="L90" s="439" t="s">
        <v>116</v>
      </c>
      <c r="M90" s="439" t="s">
        <v>116</v>
      </c>
      <c r="N90" s="437">
        <v>55</v>
      </c>
      <c r="O90" s="439">
        <v>0</v>
      </c>
      <c r="P90" s="446">
        <v>35</v>
      </c>
      <c r="Q90" s="437">
        <v>0</v>
      </c>
      <c r="R90" s="409">
        <v>0</v>
      </c>
      <c r="S90" s="409">
        <v>0</v>
      </c>
      <c r="T90" s="454">
        <f t="shared" si="7"/>
        <v>90</v>
      </c>
    </row>
    <row r="91" spans="2:20" ht="23.25" customHeight="1">
      <c r="B91" s="438" t="s">
        <v>403</v>
      </c>
      <c r="C91" s="144" t="s">
        <v>388</v>
      </c>
      <c r="D91" s="353" t="s">
        <v>382</v>
      </c>
      <c r="E91" s="439" t="s">
        <v>389</v>
      </c>
      <c r="F91" s="439" t="s">
        <v>116</v>
      </c>
      <c r="G91" s="439" t="s">
        <v>116</v>
      </c>
      <c r="H91" s="439" t="s">
        <v>116</v>
      </c>
      <c r="I91" s="439" t="s">
        <v>116</v>
      </c>
      <c r="J91" s="439" t="s">
        <v>116</v>
      </c>
      <c r="K91" s="439" t="s">
        <v>116</v>
      </c>
      <c r="L91" s="439" t="s">
        <v>116</v>
      </c>
      <c r="M91" s="439" t="s">
        <v>116</v>
      </c>
      <c r="N91" s="437">
        <v>29</v>
      </c>
      <c r="O91" s="439">
        <v>0</v>
      </c>
      <c r="P91" s="446">
        <v>21</v>
      </c>
      <c r="Q91" s="437">
        <v>0</v>
      </c>
      <c r="R91" s="409">
        <v>0</v>
      </c>
      <c r="S91" s="409">
        <v>0</v>
      </c>
      <c r="T91" s="454">
        <f t="shared" si="7"/>
        <v>50</v>
      </c>
    </row>
    <row r="92" spans="2:20" ht="23.25" customHeight="1">
      <c r="B92" s="438" t="s">
        <v>392</v>
      </c>
      <c r="C92" s="144" t="s">
        <v>21</v>
      </c>
      <c r="D92" s="372" t="s">
        <v>382</v>
      </c>
      <c r="E92" s="372" t="s">
        <v>393</v>
      </c>
      <c r="F92" s="439" t="s">
        <v>116</v>
      </c>
      <c r="G92" s="439" t="s">
        <v>116</v>
      </c>
      <c r="H92" s="439" t="s">
        <v>116</v>
      </c>
      <c r="I92" s="439" t="s">
        <v>116</v>
      </c>
      <c r="J92" s="439" t="s">
        <v>116</v>
      </c>
      <c r="K92" s="439" t="s">
        <v>116</v>
      </c>
      <c r="L92" s="439" t="s">
        <v>116</v>
      </c>
      <c r="M92" s="439" t="s">
        <v>116</v>
      </c>
      <c r="N92" s="439" t="s">
        <v>116</v>
      </c>
      <c r="O92" s="439">
        <v>48</v>
      </c>
      <c r="P92" s="373">
        <v>0</v>
      </c>
      <c r="Q92" s="448">
        <v>0</v>
      </c>
      <c r="R92" s="455">
        <v>0</v>
      </c>
      <c r="S92" s="455">
        <v>0</v>
      </c>
      <c r="T92" s="454">
        <f t="shared" si="7"/>
        <v>48</v>
      </c>
    </row>
    <row r="93" spans="2:20" ht="23.25" customHeight="1">
      <c r="B93" s="438" t="s">
        <v>394</v>
      </c>
      <c r="C93" s="144" t="s">
        <v>103</v>
      </c>
      <c r="D93" s="440" t="s">
        <v>386</v>
      </c>
      <c r="E93" s="440" t="s">
        <v>397</v>
      </c>
      <c r="F93" s="439" t="s">
        <v>116</v>
      </c>
      <c r="G93" s="439" t="s">
        <v>116</v>
      </c>
      <c r="H93" s="439" t="s">
        <v>116</v>
      </c>
      <c r="I93" s="439" t="s">
        <v>116</v>
      </c>
      <c r="J93" s="439" t="s">
        <v>116</v>
      </c>
      <c r="K93" s="439" t="s">
        <v>116</v>
      </c>
      <c r="L93" s="439" t="s">
        <v>116</v>
      </c>
      <c r="M93" s="439" t="s">
        <v>116</v>
      </c>
      <c r="N93" s="439" t="s">
        <v>116</v>
      </c>
      <c r="O93" s="448">
        <v>2</v>
      </c>
      <c r="P93" s="373">
        <v>19</v>
      </c>
      <c r="Q93" s="448">
        <v>0</v>
      </c>
      <c r="R93" s="455">
        <v>0</v>
      </c>
      <c r="S93" s="455">
        <v>0</v>
      </c>
      <c r="T93" s="454">
        <f t="shared" si="7"/>
        <v>21</v>
      </c>
    </row>
    <row r="94" spans="2:20" ht="23.25" customHeight="1">
      <c r="B94" s="438" t="s">
        <v>396</v>
      </c>
      <c r="C94" s="144" t="s">
        <v>388</v>
      </c>
      <c r="D94" s="372" t="s">
        <v>389</v>
      </c>
      <c r="E94" s="372" t="s">
        <v>397</v>
      </c>
      <c r="F94" s="439" t="s">
        <v>116</v>
      </c>
      <c r="G94" s="439" t="s">
        <v>116</v>
      </c>
      <c r="H94" s="439" t="s">
        <v>116</v>
      </c>
      <c r="I94" s="439" t="s">
        <v>116</v>
      </c>
      <c r="J94" s="439" t="s">
        <v>116</v>
      </c>
      <c r="K94" s="439" t="s">
        <v>116</v>
      </c>
      <c r="L94" s="439" t="s">
        <v>116</v>
      </c>
      <c r="M94" s="439" t="s">
        <v>116</v>
      </c>
      <c r="N94" s="439" t="s">
        <v>116</v>
      </c>
      <c r="O94" s="448">
        <v>24</v>
      </c>
      <c r="P94" s="373">
        <v>12</v>
      </c>
      <c r="Q94" s="448">
        <v>0</v>
      </c>
      <c r="R94" s="455">
        <v>0</v>
      </c>
      <c r="S94" s="455">
        <v>0</v>
      </c>
      <c r="T94" s="454">
        <f t="shared" si="7"/>
        <v>36</v>
      </c>
    </row>
    <row r="95" spans="2:20" ht="23.25" customHeight="1">
      <c r="B95" s="438" t="s">
        <v>398</v>
      </c>
      <c r="C95" s="144" t="s">
        <v>41</v>
      </c>
      <c r="D95" s="372" t="s">
        <v>389</v>
      </c>
      <c r="E95" s="372" t="s">
        <v>395</v>
      </c>
      <c r="F95" s="439" t="s">
        <v>116</v>
      </c>
      <c r="G95" s="439" t="s">
        <v>116</v>
      </c>
      <c r="H95" s="439" t="s">
        <v>116</v>
      </c>
      <c r="I95" s="439" t="s">
        <v>116</v>
      </c>
      <c r="J95" s="439" t="s">
        <v>116</v>
      </c>
      <c r="K95" s="439" t="s">
        <v>116</v>
      </c>
      <c r="L95" s="439" t="s">
        <v>116</v>
      </c>
      <c r="M95" s="439" t="s">
        <v>116</v>
      </c>
      <c r="N95" s="439" t="s">
        <v>116</v>
      </c>
      <c r="O95" s="439">
        <v>0</v>
      </c>
      <c r="P95" s="373">
        <v>12</v>
      </c>
      <c r="Q95" s="448">
        <v>0</v>
      </c>
      <c r="R95" s="455">
        <v>0</v>
      </c>
      <c r="S95" s="455">
        <v>0</v>
      </c>
      <c r="T95" s="454">
        <f t="shared" si="7"/>
        <v>12</v>
      </c>
    </row>
    <row r="96" spans="2:20" ht="23.25" customHeight="1">
      <c r="B96" s="438" t="s">
        <v>368</v>
      </c>
      <c r="C96" s="144" t="s">
        <v>90</v>
      </c>
      <c r="D96" s="372" t="s">
        <v>389</v>
      </c>
      <c r="E96" s="372" t="s">
        <v>395</v>
      </c>
      <c r="F96" s="439" t="s">
        <v>116</v>
      </c>
      <c r="G96" s="439" t="s">
        <v>116</v>
      </c>
      <c r="H96" s="439" t="s">
        <v>116</v>
      </c>
      <c r="I96" s="439" t="s">
        <v>116</v>
      </c>
      <c r="J96" s="439" t="s">
        <v>116</v>
      </c>
      <c r="K96" s="439" t="s">
        <v>116</v>
      </c>
      <c r="L96" s="439" t="s">
        <v>116</v>
      </c>
      <c r="M96" s="439" t="s">
        <v>116</v>
      </c>
      <c r="N96" s="439" t="s">
        <v>116</v>
      </c>
      <c r="O96" s="439" t="s">
        <v>116</v>
      </c>
      <c r="P96" s="373">
        <v>16</v>
      </c>
      <c r="Q96" s="448">
        <v>0</v>
      </c>
      <c r="R96" s="455">
        <v>0</v>
      </c>
      <c r="S96" s="455">
        <v>0</v>
      </c>
      <c r="T96" s="454">
        <f t="shared" si="7"/>
        <v>16</v>
      </c>
    </row>
    <row r="97" spans="2:20" ht="23.25" customHeight="1">
      <c r="B97" s="438" t="s">
        <v>484</v>
      </c>
      <c r="C97" s="144" t="s">
        <v>388</v>
      </c>
      <c r="D97" s="372" t="s">
        <v>389</v>
      </c>
      <c r="E97" s="372" t="s">
        <v>397</v>
      </c>
      <c r="F97" s="439" t="s">
        <v>116</v>
      </c>
      <c r="G97" s="439" t="s">
        <v>116</v>
      </c>
      <c r="H97" s="439" t="s">
        <v>116</v>
      </c>
      <c r="I97" s="439" t="s">
        <v>116</v>
      </c>
      <c r="J97" s="439" t="s">
        <v>116</v>
      </c>
      <c r="K97" s="439" t="s">
        <v>116</v>
      </c>
      <c r="L97" s="439" t="s">
        <v>116</v>
      </c>
      <c r="M97" s="439" t="s">
        <v>116</v>
      </c>
      <c r="N97" s="439" t="s">
        <v>116</v>
      </c>
      <c r="O97" s="439">
        <v>0</v>
      </c>
      <c r="P97" s="373">
        <v>0</v>
      </c>
      <c r="Q97" s="448">
        <v>0</v>
      </c>
      <c r="R97" s="455">
        <v>0</v>
      </c>
      <c r="S97" s="455">
        <v>0</v>
      </c>
      <c r="T97" s="454">
        <f t="shared" si="7"/>
        <v>0</v>
      </c>
    </row>
    <row r="98" spans="2:20" ht="23.25" customHeight="1">
      <c r="B98" s="438" t="s">
        <v>399</v>
      </c>
      <c r="C98" s="144" t="s">
        <v>33</v>
      </c>
      <c r="D98" s="372" t="s">
        <v>389</v>
      </c>
      <c r="E98" s="372" t="s">
        <v>395</v>
      </c>
      <c r="F98" s="439" t="s">
        <v>116</v>
      </c>
      <c r="G98" s="439" t="s">
        <v>116</v>
      </c>
      <c r="H98" s="439" t="s">
        <v>116</v>
      </c>
      <c r="I98" s="439" t="s">
        <v>116</v>
      </c>
      <c r="J98" s="439" t="s">
        <v>116</v>
      </c>
      <c r="K98" s="439" t="s">
        <v>116</v>
      </c>
      <c r="L98" s="439" t="s">
        <v>116</v>
      </c>
      <c r="M98" s="439" t="s">
        <v>116</v>
      </c>
      <c r="N98" s="439" t="s">
        <v>116</v>
      </c>
      <c r="O98" s="448">
        <v>0</v>
      </c>
      <c r="P98" s="373">
        <v>47</v>
      </c>
      <c r="Q98" s="448">
        <v>0</v>
      </c>
      <c r="R98" s="455">
        <v>0</v>
      </c>
      <c r="S98" s="455">
        <v>0</v>
      </c>
      <c r="T98" s="454">
        <f t="shared" si="7"/>
        <v>47</v>
      </c>
    </row>
    <row r="99" spans="2:20" ht="23.25" customHeight="1">
      <c r="B99" s="438" t="s">
        <v>400</v>
      </c>
      <c r="C99" s="144" t="s">
        <v>47</v>
      </c>
      <c r="D99" s="372" t="s">
        <v>389</v>
      </c>
      <c r="E99" s="372" t="s">
        <v>395</v>
      </c>
      <c r="F99" s="439" t="s">
        <v>116</v>
      </c>
      <c r="G99" s="439" t="s">
        <v>116</v>
      </c>
      <c r="H99" s="439" t="s">
        <v>116</v>
      </c>
      <c r="I99" s="439" t="s">
        <v>116</v>
      </c>
      <c r="J99" s="439" t="s">
        <v>116</v>
      </c>
      <c r="K99" s="439" t="s">
        <v>116</v>
      </c>
      <c r="L99" s="439" t="s">
        <v>116</v>
      </c>
      <c r="M99" s="439" t="s">
        <v>116</v>
      </c>
      <c r="N99" s="439" t="s">
        <v>116</v>
      </c>
      <c r="O99" s="448">
        <v>0</v>
      </c>
      <c r="P99" s="373">
        <v>15</v>
      </c>
      <c r="Q99" s="448">
        <v>0</v>
      </c>
      <c r="R99" s="455">
        <v>0</v>
      </c>
      <c r="S99" s="455">
        <v>0</v>
      </c>
      <c r="T99" s="454">
        <f t="shared" si="7"/>
        <v>15</v>
      </c>
    </row>
    <row r="100" spans="2:20" ht="23.25" customHeight="1">
      <c r="B100" s="438" t="s">
        <v>387</v>
      </c>
      <c r="C100" s="144" t="s">
        <v>388</v>
      </c>
      <c r="D100" s="372" t="s">
        <v>389</v>
      </c>
      <c r="E100" s="372" t="s">
        <v>395</v>
      </c>
      <c r="F100" s="439" t="s">
        <v>116</v>
      </c>
      <c r="G100" s="439" t="s">
        <v>116</v>
      </c>
      <c r="H100" s="439" t="s">
        <v>116</v>
      </c>
      <c r="I100" s="439" t="s">
        <v>116</v>
      </c>
      <c r="J100" s="439" t="s">
        <v>116</v>
      </c>
      <c r="K100" s="439" t="s">
        <v>116</v>
      </c>
      <c r="L100" s="439" t="s">
        <v>116</v>
      </c>
      <c r="M100" s="439" t="s">
        <v>116</v>
      </c>
      <c r="N100" s="439" t="s">
        <v>116</v>
      </c>
      <c r="O100" s="439" t="s">
        <v>116</v>
      </c>
      <c r="P100" s="373">
        <v>13</v>
      </c>
      <c r="Q100" s="448">
        <v>0</v>
      </c>
      <c r="R100" s="455">
        <v>0</v>
      </c>
      <c r="S100" s="455">
        <v>0</v>
      </c>
      <c r="T100" s="454">
        <f t="shared" si="7"/>
        <v>13</v>
      </c>
    </row>
    <row r="101" spans="2:20" ht="23.25" customHeight="1">
      <c r="B101" s="438" t="s">
        <v>402</v>
      </c>
      <c r="C101" s="144" t="s">
        <v>388</v>
      </c>
      <c r="D101" s="372" t="s">
        <v>389</v>
      </c>
      <c r="E101" s="372" t="s">
        <v>395</v>
      </c>
      <c r="F101" s="439" t="s">
        <v>116</v>
      </c>
      <c r="G101" s="439" t="s">
        <v>116</v>
      </c>
      <c r="H101" s="439" t="s">
        <v>116</v>
      </c>
      <c r="I101" s="439" t="s">
        <v>116</v>
      </c>
      <c r="J101" s="439" t="s">
        <v>116</v>
      </c>
      <c r="K101" s="439" t="s">
        <v>116</v>
      </c>
      <c r="L101" s="439" t="s">
        <v>116</v>
      </c>
      <c r="M101" s="439" t="s">
        <v>116</v>
      </c>
      <c r="N101" s="439" t="s">
        <v>116</v>
      </c>
      <c r="O101" s="439" t="s">
        <v>116</v>
      </c>
      <c r="P101" s="373">
        <v>35</v>
      </c>
      <c r="Q101" s="448">
        <v>0</v>
      </c>
      <c r="R101" s="455">
        <v>0</v>
      </c>
      <c r="S101" s="455">
        <v>0</v>
      </c>
      <c r="T101" s="454">
        <f t="shared" si="7"/>
        <v>35</v>
      </c>
    </row>
    <row r="102" spans="2:20" ht="23.25" customHeight="1">
      <c r="B102" s="438" t="s">
        <v>403</v>
      </c>
      <c r="C102" s="144" t="s">
        <v>388</v>
      </c>
      <c r="D102" s="372" t="s">
        <v>389</v>
      </c>
      <c r="E102" s="372" t="s">
        <v>395</v>
      </c>
      <c r="F102" s="439" t="s">
        <v>116</v>
      </c>
      <c r="G102" s="439" t="s">
        <v>116</v>
      </c>
      <c r="H102" s="439" t="s">
        <v>116</v>
      </c>
      <c r="I102" s="439" t="s">
        <v>116</v>
      </c>
      <c r="J102" s="439" t="s">
        <v>116</v>
      </c>
      <c r="K102" s="439" t="s">
        <v>116</v>
      </c>
      <c r="L102" s="439" t="s">
        <v>116</v>
      </c>
      <c r="M102" s="439" t="s">
        <v>116</v>
      </c>
      <c r="N102" s="439" t="s">
        <v>116</v>
      </c>
      <c r="O102" s="439" t="s">
        <v>116</v>
      </c>
      <c r="P102" s="373">
        <v>21</v>
      </c>
      <c r="Q102" s="448">
        <v>0</v>
      </c>
      <c r="R102" s="455">
        <v>0</v>
      </c>
      <c r="S102" s="455">
        <v>0</v>
      </c>
      <c r="T102" s="454">
        <f t="shared" si="7"/>
        <v>21</v>
      </c>
    </row>
    <row r="103" spans="2:20" ht="23.25" customHeight="1">
      <c r="B103" s="438" t="s">
        <v>404</v>
      </c>
      <c r="C103" s="144" t="s">
        <v>33</v>
      </c>
      <c r="D103" s="372" t="s">
        <v>401</v>
      </c>
      <c r="E103" s="372" t="s">
        <v>405</v>
      </c>
      <c r="F103" s="439" t="s">
        <v>116</v>
      </c>
      <c r="G103" s="439" t="s">
        <v>116</v>
      </c>
      <c r="H103" s="439" t="s">
        <v>116</v>
      </c>
      <c r="I103" s="439" t="s">
        <v>116</v>
      </c>
      <c r="J103" s="439" t="s">
        <v>116</v>
      </c>
      <c r="K103" s="439" t="s">
        <v>116</v>
      </c>
      <c r="L103" s="439" t="s">
        <v>116</v>
      </c>
      <c r="M103" s="439" t="s">
        <v>116</v>
      </c>
      <c r="N103" s="439" t="s">
        <v>116</v>
      </c>
      <c r="O103" s="439" t="s">
        <v>116</v>
      </c>
      <c r="P103" s="439" t="s">
        <v>116</v>
      </c>
      <c r="Q103" s="439" t="s">
        <v>116</v>
      </c>
      <c r="R103" s="455">
        <v>39</v>
      </c>
      <c r="S103" s="456">
        <v>0</v>
      </c>
      <c r="T103" s="454">
        <f t="shared" si="7"/>
        <v>39</v>
      </c>
    </row>
    <row r="104" spans="2:20" ht="23.25" customHeight="1">
      <c r="B104" s="438" t="s">
        <v>406</v>
      </c>
      <c r="C104" s="144" t="s">
        <v>37</v>
      </c>
      <c r="D104" s="372" t="s">
        <v>401</v>
      </c>
      <c r="E104" s="372" t="s">
        <v>405</v>
      </c>
      <c r="F104" s="439" t="s">
        <v>116</v>
      </c>
      <c r="G104" s="439" t="s">
        <v>116</v>
      </c>
      <c r="H104" s="439" t="s">
        <v>116</v>
      </c>
      <c r="I104" s="439" t="s">
        <v>116</v>
      </c>
      <c r="J104" s="439" t="s">
        <v>116</v>
      </c>
      <c r="K104" s="439" t="s">
        <v>116</v>
      </c>
      <c r="L104" s="439" t="s">
        <v>116</v>
      </c>
      <c r="M104" s="439" t="s">
        <v>116</v>
      </c>
      <c r="N104" s="439" t="s">
        <v>116</v>
      </c>
      <c r="O104" s="439" t="s">
        <v>116</v>
      </c>
      <c r="P104" s="439" t="s">
        <v>116</v>
      </c>
      <c r="Q104" s="439" t="s">
        <v>116</v>
      </c>
      <c r="R104" s="455">
        <v>17</v>
      </c>
      <c r="S104" s="456">
        <v>0</v>
      </c>
      <c r="T104" s="454">
        <f t="shared" si="7"/>
        <v>17</v>
      </c>
    </row>
    <row r="105" spans="2:20" ht="23.25" customHeight="1">
      <c r="B105" s="438" t="s">
        <v>396</v>
      </c>
      <c r="C105" s="144" t="s">
        <v>388</v>
      </c>
      <c r="D105" s="372" t="s">
        <v>401</v>
      </c>
      <c r="E105" s="372" t="s">
        <v>407</v>
      </c>
      <c r="F105" s="439" t="s">
        <v>116</v>
      </c>
      <c r="G105" s="439" t="s">
        <v>116</v>
      </c>
      <c r="H105" s="439" t="s">
        <v>116</v>
      </c>
      <c r="I105" s="439" t="s">
        <v>116</v>
      </c>
      <c r="J105" s="439" t="s">
        <v>116</v>
      </c>
      <c r="K105" s="439" t="s">
        <v>116</v>
      </c>
      <c r="L105" s="439" t="s">
        <v>116</v>
      </c>
      <c r="M105" s="439" t="s">
        <v>116</v>
      </c>
      <c r="N105" s="439" t="s">
        <v>116</v>
      </c>
      <c r="O105" s="439" t="s">
        <v>116</v>
      </c>
      <c r="P105" s="439" t="s">
        <v>116</v>
      </c>
      <c r="Q105" s="439" t="s">
        <v>116</v>
      </c>
      <c r="R105" s="455">
        <v>19</v>
      </c>
      <c r="S105" s="456">
        <v>0</v>
      </c>
      <c r="T105" s="454">
        <f t="shared" si="7"/>
        <v>19</v>
      </c>
    </row>
    <row r="106" spans="2:20" ht="23.25" customHeight="1">
      <c r="B106" s="438" t="s">
        <v>408</v>
      </c>
      <c r="C106" s="144" t="s">
        <v>388</v>
      </c>
      <c r="D106" s="372" t="s">
        <v>401</v>
      </c>
      <c r="E106" s="372" t="s">
        <v>407</v>
      </c>
      <c r="F106" s="439" t="s">
        <v>116</v>
      </c>
      <c r="G106" s="439" t="s">
        <v>116</v>
      </c>
      <c r="H106" s="439" t="s">
        <v>116</v>
      </c>
      <c r="I106" s="439" t="s">
        <v>116</v>
      </c>
      <c r="J106" s="439" t="s">
        <v>116</v>
      </c>
      <c r="K106" s="439" t="s">
        <v>116</v>
      </c>
      <c r="L106" s="439" t="s">
        <v>116</v>
      </c>
      <c r="M106" s="439" t="s">
        <v>116</v>
      </c>
      <c r="N106" s="439" t="s">
        <v>116</v>
      </c>
      <c r="O106" s="439" t="s">
        <v>116</v>
      </c>
      <c r="P106" s="439" t="s">
        <v>116</v>
      </c>
      <c r="Q106" s="439" t="s">
        <v>116</v>
      </c>
      <c r="R106" s="455">
        <v>30</v>
      </c>
      <c r="S106" s="456">
        <v>0</v>
      </c>
      <c r="T106" s="454">
        <f t="shared" si="7"/>
        <v>30</v>
      </c>
    </row>
    <row r="107" spans="2:20" ht="23.25" customHeight="1">
      <c r="B107" s="438" t="s">
        <v>483</v>
      </c>
      <c r="C107" s="144" t="s">
        <v>388</v>
      </c>
      <c r="D107" s="372" t="s">
        <v>401</v>
      </c>
      <c r="E107" s="372" t="s">
        <v>407</v>
      </c>
      <c r="F107" s="439" t="s">
        <v>116</v>
      </c>
      <c r="G107" s="439" t="s">
        <v>116</v>
      </c>
      <c r="H107" s="439" t="s">
        <v>116</v>
      </c>
      <c r="I107" s="439" t="s">
        <v>116</v>
      </c>
      <c r="J107" s="439" t="s">
        <v>116</v>
      </c>
      <c r="K107" s="439" t="s">
        <v>116</v>
      </c>
      <c r="L107" s="439" t="s">
        <v>116</v>
      </c>
      <c r="M107" s="439" t="s">
        <v>116</v>
      </c>
      <c r="N107" s="439" t="s">
        <v>116</v>
      </c>
      <c r="O107" s="439" t="s">
        <v>116</v>
      </c>
      <c r="P107" s="439" t="s">
        <v>116</v>
      </c>
      <c r="Q107" s="439" t="s">
        <v>116</v>
      </c>
      <c r="R107" s="455">
        <v>29</v>
      </c>
      <c r="S107" s="456">
        <v>0</v>
      </c>
      <c r="T107" s="454">
        <f t="shared" si="7"/>
        <v>29</v>
      </c>
    </row>
    <row r="108" spans="2:20" ht="23.25" customHeight="1">
      <c r="B108" s="438" t="s">
        <v>402</v>
      </c>
      <c r="C108" s="144" t="s">
        <v>388</v>
      </c>
      <c r="D108" s="372" t="s">
        <v>401</v>
      </c>
      <c r="E108" s="372" t="s">
        <v>407</v>
      </c>
      <c r="F108" s="439" t="s">
        <v>116</v>
      </c>
      <c r="G108" s="439" t="s">
        <v>116</v>
      </c>
      <c r="H108" s="439" t="s">
        <v>116</v>
      </c>
      <c r="I108" s="439" t="s">
        <v>116</v>
      </c>
      <c r="J108" s="439" t="s">
        <v>116</v>
      </c>
      <c r="K108" s="439" t="s">
        <v>116</v>
      </c>
      <c r="L108" s="439" t="s">
        <v>116</v>
      </c>
      <c r="M108" s="439" t="s">
        <v>116</v>
      </c>
      <c r="N108" s="439" t="s">
        <v>116</v>
      </c>
      <c r="O108" s="439" t="s">
        <v>116</v>
      </c>
      <c r="P108" s="439" t="s">
        <v>116</v>
      </c>
      <c r="Q108" s="439" t="s">
        <v>116</v>
      </c>
      <c r="R108" s="455">
        <v>41</v>
      </c>
      <c r="S108" s="456">
        <v>0</v>
      </c>
      <c r="T108" s="454">
        <f t="shared" si="7"/>
        <v>41</v>
      </c>
    </row>
    <row r="109" spans="2:20" ht="23.25" customHeight="1">
      <c r="B109" s="438" t="s">
        <v>403</v>
      </c>
      <c r="C109" s="144" t="s">
        <v>388</v>
      </c>
      <c r="D109" s="372" t="s">
        <v>401</v>
      </c>
      <c r="E109" s="372" t="s">
        <v>407</v>
      </c>
      <c r="F109" s="439" t="s">
        <v>116</v>
      </c>
      <c r="G109" s="439" t="s">
        <v>116</v>
      </c>
      <c r="H109" s="439" t="s">
        <v>116</v>
      </c>
      <c r="I109" s="439" t="s">
        <v>116</v>
      </c>
      <c r="J109" s="439" t="s">
        <v>116</v>
      </c>
      <c r="K109" s="439" t="s">
        <v>116</v>
      </c>
      <c r="L109" s="439" t="s">
        <v>116</v>
      </c>
      <c r="M109" s="439" t="s">
        <v>116</v>
      </c>
      <c r="N109" s="439" t="s">
        <v>116</v>
      </c>
      <c r="O109" s="439" t="s">
        <v>116</v>
      </c>
      <c r="P109" s="439" t="s">
        <v>116</v>
      </c>
      <c r="Q109" s="439" t="s">
        <v>116</v>
      </c>
      <c r="R109" s="455">
        <v>40</v>
      </c>
      <c r="S109" s="456">
        <v>0</v>
      </c>
      <c r="T109" s="454">
        <f t="shared" si="7"/>
        <v>40</v>
      </c>
    </row>
    <row r="110" spans="2:20" ht="23.25" customHeight="1">
      <c r="B110" s="438" t="s">
        <v>398</v>
      </c>
      <c r="C110" s="144" t="s">
        <v>41</v>
      </c>
      <c r="D110" s="372" t="s">
        <v>409</v>
      </c>
      <c r="E110" s="372" t="s">
        <v>407</v>
      </c>
      <c r="F110" s="439" t="s">
        <v>116</v>
      </c>
      <c r="G110" s="439" t="s">
        <v>116</v>
      </c>
      <c r="H110" s="439" t="s">
        <v>116</v>
      </c>
      <c r="I110" s="439" t="s">
        <v>116</v>
      </c>
      <c r="J110" s="439" t="s">
        <v>116</v>
      </c>
      <c r="K110" s="439" t="s">
        <v>116</v>
      </c>
      <c r="L110" s="439" t="s">
        <v>116</v>
      </c>
      <c r="M110" s="439" t="s">
        <v>116</v>
      </c>
      <c r="N110" s="439" t="s">
        <v>116</v>
      </c>
      <c r="O110" s="439" t="s">
        <v>116</v>
      </c>
      <c r="P110" s="439" t="s">
        <v>116</v>
      </c>
      <c r="Q110" s="439" t="s">
        <v>116</v>
      </c>
      <c r="R110" s="455">
        <v>5</v>
      </c>
      <c r="S110" s="456">
        <v>0</v>
      </c>
      <c r="T110" s="454">
        <f t="shared" si="7"/>
        <v>5</v>
      </c>
    </row>
    <row r="111" spans="2:20" ht="23.25" customHeight="1">
      <c r="B111" s="438" t="s">
        <v>410</v>
      </c>
      <c r="C111" s="144" t="s">
        <v>24</v>
      </c>
      <c r="D111" s="372" t="s">
        <v>405</v>
      </c>
      <c r="E111" s="372" t="s">
        <v>411</v>
      </c>
      <c r="F111" s="439" t="s">
        <v>116</v>
      </c>
      <c r="G111" s="439" t="s">
        <v>116</v>
      </c>
      <c r="H111" s="439" t="s">
        <v>116</v>
      </c>
      <c r="I111" s="439" t="s">
        <v>116</v>
      </c>
      <c r="J111" s="439" t="s">
        <v>116</v>
      </c>
      <c r="K111" s="439" t="s">
        <v>116</v>
      </c>
      <c r="L111" s="439" t="s">
        <v>116</v>
      </c>
      <c r="M111" s="439" t="s">
        <v>116</v>
      </c>
      <c r="N111" s="439" t="s">
        <v>116</v>
      </c>
      <c r="O111" s="439" t="s">
        <v>116</v>
      </c>
      <c r="P111" s="439" t="s">
        <v>116</v>
      </c>
      <c r="Q111" s="439" t="s">
        <v>116</v>
      </c>
      <c r="R111" s="455">
        <v>0</v>
      </c>
      <c r="S111" s="455">
        <v>18</v>
      </c>
      <c r="T111" s="454">
        <f t="shared" si="7"/>
        <v>18</v>
      </c>
    </row>
    <row r="112" spans="2:20" ht="23.25" customHeight="1">
      <c r="B112" s="441" t="s">
        <v>485</v>
      </c>
      <c r="C112" s="442"/>
      <c r="D112" s="443"/>
      <c r="E112" s="443"/>
      <c r="F112" s="70">
        <f t="shared" ref="F112:N112" si="8">SUM(F72:F92)</f>
        <v>51</v>
      </c>
      <c r="G112" s="70">
        <f t="shared" si="8"/>
        <v>1</v>
      </c>
      <c r="H112" s="70">
        <f t="shared" si="8"/>
        <v>28</v>
      </c>
      <c r="I112" s="70">
        <f t="shared" si="8"/>
        <v>54</v>
      </c>
      <c r="J112" s="70">
        <f t="shared" si="8"/>
        <v>99</v>
      </c>
      <c r="K112" s="70">
        <f t="shared" si="8"/>
        <v>84</v>
      </c>
      <c r="L112" s="70">
        <f t="shared" si="8"/>
        <v>49</v>
      </c>
      <c r="M112" s="411">
        <f t="shared" si="8"/>
        <v>56</v>
      </c>
      <c r="N112" s="70">
        <f t="shared" si="8"/>
        <v>129</v>
      </c>
      <c r="O112" s="449">
        <f>SUM(O72:O99)</f>
        <v>74</v>
      </c>
      <c r="P112" s="449">
        <f t="shared" ref="P112" si="9">SUM(P72:P99)</f>
        <v>206</v>
      </c>
      <c r="Q112" s="449">
        <f>SUM(Q72:Q111)</f>
        <v>0</v>
      </c>
      <c r="R112" s="449">
        <f>SUM(R72:R111)</f>
        <v>220</v>
      </c>
      <c r="S112" s="411">
        <f>SUM(S72:S111)</f>
        <v>18</v>
      </c>
      <c r="T112" s="429">
        <f t="shared" si="7"/>
        <v>1069</v>
      </c>
    </row>
    <row r="113" spans="2:20">
      <c r="B113" s="32" t="s">
        <v>7</v>
      </c>
      <c r="C113" s="144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</row>
    <row r="114" spans="2:20" ht="23.25" customHeight="1">
      <c r="B114" s="148"/>
      <c r="C114" s="144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</row>
    <row r="115" spans="2:20" ht="23.25" customHeight="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2:20" ht="23.25" customHeight="1">
      <c r="B116" s="387" t="s">
        <v>486</v>
      </c>
      <c r="C116" s="387"/>
      <c r="D116" s="430"/>
      <c r="E116" s="430"/>
      <c r="F116" s="431"/>
      <c r="G116" s="431"/>
      <c r="H116" s="430"/>
      <c r="I116" s="44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2:20" ht="23.25" customHeight="1">
      <c r="B117" s="432" t="s">
        <v>487</v>
      </c>
      <c r="C117" s="434">
        <v>2006</v>
      </c>
      <c r="D117" s="434">
        <v>2007</v>
      </c>
      <c r="E117" s="434">
        <v>2008</v>
      </c>
      <c r="F117" s="434">
        <v>2009</v>
      </c>
      <c r="G117" s="434">
        <v>2010</v>
      </c>
      <c r="H117" s="434">
        <v>2011</v>
      </c>
      <c r="I117" s="434">
        <v>2012</v>
      </c>
      <c r="J117" s="434">
        <v>2013</v>
      </c>
      <c r="K117" s="434">
        <v>2014</v>
      </c>
      <c r="L117" s="434">
        <v>2015</v>
      </c>
      <c r="M117" s="395">
        <v>2016</v>
      </c>
      <c r="N117" s="395">
        <v>2017</v>
      </c>
      <c r="O117" s="274">
        <v>2018</v>
      </c>
      <c r="P117" s="274">
        <v>2019</v>
      </c>
      <c r="Q117" s="453" t="s">
        <v>119</v>
      </c>
      <c r="R117" s="391"/>
      <c r="S117" s="391"/>
      <c r="T117" s="391"/>
    </row>
    <row r="118" spans="2:20" ht="23.25" customHeight="1">
      <c r="B118" s="435" t="s">
        <v>488</v>
      </c>
      <c r="C118" s="436" t="s">
        <v>116</v>
      </c>
      <c r="D118" s="436" t="s">
        <v>116</v>
      </c>
      <c r="E118" s="436" t="s">
        <v>116</v>
      </c>
      <c r="F118" s="436" t="s">
        <v>116</v>
      </c>
      <c r="G118" s="436" t="s">
        <v>116</v>
      </c>
      <c r="H118" s="436" t="s">
        <v>116</v>
      </c>
      <c r="I118" s="436" t="s">
        <v>116</v>
      </c>
      <c r="J118" s="437" t="s">
        <v>116</v>
      </c>
      <c r="K118" s="437">
        <v>2</v>
      </c>
      <c r="L118" s="437">
        <v>2</v>
      </c>
      <c r="M118" s="437">
        <v>4</v>
      </c>
      <c r="N118" s="437">
        <v>2</v>
      </c>
      <c r="O118" s="409">
        <v>2</v>
      </c>
      <c r="P118" s="409">
        <v>1</v>
      </c>
      <c r="Q118" s="454">
        <f>SUM(C118:P118)</f>
        <v>13</v>
      </c>
      <c r="R118" s="437"/>
      <c r="S118" s="437"/>
      <c r="T118" s="437"/>
    </row>
    <row r="119" spans="2:20" ht="23.25" customHeight="1">
      <c r="B119" s="438" t="s">
        <v>489</v>
      </c>
      <c r="C119" s="144" t="s">
        <v>116</v>
      </c>
      <c r="D119" s="144" t="s">
        <v>116</v>
      </c>
      <c r="E119" s="144" t="s">
        <v>116</v>
      </c>
      <c r="F119" s="144" t="s">
        <v>116</v>
      </c>
      <c r="G119" s="144" t="s">
        <v>116</v>
      </c>
      <c r="H119" s="144" t="s">
        <v>116</v>
      </c>
      <c r="I119" s="144" t="s">
        <v>116</v>
      </c>
      <c r="J119" s="373" t="s">
        <v>116</v>
      </c>
      <c r="K119" s="373">
        <v>3</v>
      </c>
      <c r="L119" s="450">
        <v>4</v>
      </c>
      <c r="M119" s="450">
        <v>6</v>
      </c>
      <c r="N119" s="450">
        <v>6</v>
      </c>
      <c r="O119" s="451">
        <v>6</v>
      </c>
      <c r="P119" s="451">
        <v>5</v>
      </c>
      <c r="Q119" s="454">
        <f>SUM(C119:P119)</f>
        <v>30</v>
      </c>
      <c r="R119" s="437"/>
      <c r="S119" s="373"/>
      <c r="T119" s="373"/>
    </row>
    <row r="120" spans="2:20" ht="23.25" customHeight="1">
      <c r="B120" s="438" t="s">
        <v>490</v>
      </c>
      <c r="C120" s="144" t="s">
        <v>116</v>
      </c>
      <c r="D120" s="144" t="s">
        <v>116</v>
      </c>
      <c r="E120" s="144" t="s">
        <v>116</v>
      </c>
      <c r="F120" s="144" t="s">
        <v>116</v>
      </c>
      <c r="G120" s="144" t="s">
        <v>116</v>
      </c>
      <c r="H120" s="144" t="s">
        <v>116</v>
      </c>
      <c r="I120" s="144" t="s">
        <v>116</v>
      </c>
      <c r="J120" s="373" t="s">
        <v>116</v>
      </c>
      <c r="K120" s="373">
        <v>1</v>
      </c>
      <c r="L120" s="450">
        <v>4</v>
      </c>
      <c r="M120" s="450">
        <v>7</v>
      </c>
      <c r="N120" s="450">
        <v>2</v>
      </c>
      <c r="O120" s="451">
        <v>2</v>
      </c>
      <c r="P120" s="451">
        <v>2</v>
      </c>
      <c r="Q120" s="454">
        <f>SUM(C120:P120)</f>
        <v>18</v>
      </c>
      <c r="R120" s="437"/>
      <c r="S120" s="373"/>
      <c r="T120" s="373"/>
    </row>
    <row r="121" spans="2:20" ht="23.25" customHeight="1">
      <c r="B121" s="438" t="s">
        <v>491</v>
      </c>
      <c r="C121" s="144" t="s">
        <v>116</v>
      </c>
      <c r="D121" s="144" t="s">
        <v>116</v>
      </c>
      <c r="E121" s="144" t="s">
        <v>116</v>
      </c>
      <c r="F121" s="144" t="s">
        <v>116</v>
      </c>
      <c r="G121" s="144" t="s">
        <v>116</v>
      </c>
      <c r="H121" s="144" t="s">
        <v>116</v>
      </c>
      <c r="I121" s="144" t="s">
        <v>116</v>
      </c>
      <c r="J121" s="373" t="s">
        <v>116</v>
      </c>
      <c r="K121" s="373">
        <v>3</v>
      </c>
      <c r="L121" s="450">
        <v>2</v>
      </c>
      <c r="M121" s="450">
        <v>7</v>
      </c>
      <c r="N121" s="450">
        <v>6</v>
      </c>
      <c r="O121" s="451">
        <v>6</v>
      </c>
      <c r="P121" s="451">
        <v>4</v>
      </c>
      <c r="Q121" s="454">
        <f>SUM(C121:P121)</f>
        <v>28</v>
      </c>
      <c r="R121" s="437"/>
      <c r="S121" s="373"/>
      <c r="T121" s="373"/>
    </row>
    <row r="122" spans="2:20" ht="23.25" customHeight="1">
      <c r="B122" s="438" t="s">
        <v>492</v>
      </c>
      <c r="C122" s="144" t="s">
        <v>116</v>
      </c>
      <c r="D122" s="144" t="s">
        <v>116</v>
      </c>
      <c r="E122" s="144" t="s">
        <v>116</v>
      </c>
      <c r="F122" s="144" t="s">
        <v>116</v>
      </c>
      <c r="G122" s="144" t="s">
        <v>116</v>
      </c>
      <c r="H122" s="144" t="s">
        <v>116</v>
      </c>
      <c r="I122" s="144" t="s">
        <v>116</v>
      </c>
      <c r="J122" s="373" t="s">
        <v>116</v>
      </c>
      <c r="K122" s="373">
        <v>10</v>
      </c>
      <c r="L122" s="450">
        <v>10</v>
      </c>
      <c r="M122" s="450">
        <v>13</v>
      </c>
      <c r="N122" s="450">
        <v>13</v>
      </c>
      <c r="O122" s="451">
        <v>11</v>
      </c>
      <c r="P122" s="451">
        <v>8</v>
      </c>
      <c r="Q122" s="454">
        <f>SUM(C122:P122)</f>
        <v>65</v>
      </c>
      <c r="R122" s="437"/>
      <c r="S122" s="373"/>
      <c r="T122" s="373"/>
    </row>
    <row r="123" spans="2:20" ht="23.25" customHeight="1">
      <c r="B123" s="438" t="s">
        <v>493</v>
      </c>
      <c r="C123" s="144" t="s">
        <v>116</v>
      </c>
      <c r="D123" s="144" t="s">
        <v>116</v>
      </c>
      <c r="E123" s="144" t="s">
        <v>116</v>
      </c>
      <c r="F123" s="144" t="s">
        <v>116</v>
      </c>
      <c r="G123" s="144" t="s">
        <v>116</v>
      </c>
      <c r="H123" s="144" t="s">
        <v>116</v>
      </c>
      <c r="I123" s="144" t="s">
        <v>116</v>
      </c>
      <c r="J123" s="373" t="s">
        <v>116</v>
      </c>
      <c r="K123" s="373" t="s">
        <v>116</v>
      </c>
      <c r="L123" s="450" t="s">
        <v>116</v>
      </c>
      <c r="M123" s="450" t="s">
        <v>116</v>
      </c>
      <c r="N123" s="450">
        <v>1</v>
      </c>
      <c r="O123" s="451">
        <v>0</v>
      </c>
      <c r="P123" s="451">
        <v>0</v>
      </c>
      <c r="Q123" s="454">
        <f t="shared" ref="Q123:Q126" si="10">SUM(C123:O123)</f>
        <v>1</v>
      </c>
      <c r="R123" s="437"/>
      <c r="S123" s="373"/>
      <c r="T123" s="373"/>
    </row>
    <row r="124" spans="2:20" ht="23.25" customHeight="1">
      <c r="B124" s="438" t="s">
        <v>494</v>
      </c>
      <c r="C124" s="144" t="s">
        <v>116</v>
      </c>
      <c r="D124" s="144" t="s">
        <v>116</v>
      </c>
      <c r="E124" s="144" t="s">
        <v>116</v>
      </c>
      <c r="F124" s="144" t="s">
        <v>116</v>
      </c>
      <c r="G124" s="144" t="s">
        <v>116</v>
      </c>
      <c r="H124" s="144" t="s">
        <v>116</v>
      </c>
      <c r="I124" s="144" t="s">
        <v>116</v>
      </c>
      <c r="J124" s="144" t="s">
        <v>116</v>
      </c>
      <c r="K124" s="144" t="s">
        <v>116</v>
      </c>
      <c r="L124" s="144" t="s">
        <v>116</v>
      </c>
      <c r="M124" s="144" t="s">
        <v>116</v>
      </c>
      <c r="N124" s="144" t="s">
        <v>116</v>
      </c>
      <c r="O124" s="451">
        <v>0</v>
      </c>
      <c r="P124" s="451">
        <v>8</v>
      </c>
      <c r="Q124" s="454">
        <f t="shared" si="10"/>
        <v>0</v>
      </c>
      <c r="R124" s="437"/>
      <c r="S124" s="373"/>
      <c r="T124" s="373"/>
    </row>
    <row r="125" spans="2:20" ht="23.25" customHeight="1">
      <c r="B125" s="438" t="s">
        <v>495</v>
      </c>
      <c r="C125" s="144" t="s">
        <v>116</v>
      </c>
      <c r="D125" s="144" t="s">
        <v>116</v>
      </c>
      <c r="E125" s="144" t="s">
        <v>116</v>
      </c>
      <c r="F125" s="144" t="s">
        <v>116</v>
      </c>
      <c r="G125" s="144" t="s">
        <v>116</v>
      </c>
      <c r="H125" s="144" t="s">
        <v>116</v>
      </c>
      <c r="I125" s="144" t="s">
        <v>116</v>
      </c>
      <c r="J125" s="144" t="s">
        <v>116</v>
      </c>
      <c r="K125" s="144" t="s">
        <v>116</v>
      </c>
      <c r="L125" s="144" t="s">
        <v>116</v>
      </c>
      <c r="M125" s="144" t="s">
        <v>116</v>
      </c>
      <c r="N125" s="144" t="s">
        <v>116</v>
      </c>
      <c r="O125" s="451">
        <v>0</v>
      </c>
      <c r="P125" s="451">
        <v>6</v>
      </c>
      <c r="Q125" s="454">
        <f t="shared" si="10"/>
        <v>0</v>
      </c>
      <c r="R125" s="437"/>
      <c r="S125" s="373"/>
      <c r="T125" s="373"/>
    </row>
    <row r="126" spans="2:20" ht="23.25" customHeight="1">
      <c r="B126" s="441" t="s">
        <v>485</v>
      </c>
      <c r="C126" s="444">
        <f>SUM(C118:C125)</f>
        <v>0</v>
      </c>
      <c r="D126" s="444">
        <f t="shared" ref="D126:P126" si="11">SUM(D118:D125)</f>
        <v>0</v>
      </c>
      <c r="E126" s="444">
        <f t="shared" si="11"/>
        <v>0</v>
      </c>
      <c r="F126" s="444">
        <f t="shared" si="11"/>
        <v>0</v>
      </c>
      <c r="G126" s="444">
        <f t="shared" si="11"/>
        <v>0</v>
      </c>
      <c r="H126" s="444">
        <f t="shared" si="11"/>
        <v>0</v>
      </c>
      <c r="I126" s="444">
        <f t="shared" si="11"/>
        <v>0</v>
      </c>
      <c r="J126" s="444">
        <f t="shared" si="11"/>
        <v>0</v>
      </c>
      <c r="K126" s="444">
        <f t="shared" si="11"/>
        <v>19</v>
      </c>
      <c r="L126" s="444">
        <f t="shared" si="11"/>
        <v>22</v>
      </c>
      <c r="M126" s="444">
        <f t="shared" si="11"/>
        <v>37</v>
      </c>
      <c r="N126" s="444">
        <f t="shared" si="11"/>
        <v>30</v>
      </c>
      <c r="O126" s="127">
        <f t="shared" si="11"/>
        <v>27</v>
      </c>
      <c r="P126" s="127">
        <f t="shared" si="11"/>
        <v>34</v>
      </c>
      <c r="Q126" s="71">
        <f t="shared" si="10"/>
        <v>135</v>
      </c>
      <c r="R126" s="72"/>
      <c r="S126" s="72"/>
      <c r="T126" s="72"/>
    </row>
    <row r="127" spans="2:20">
      <c r="B127" s="32" t="s">
        <v>7</v>
      </c>
      <c r="C127" s="144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</row>
    <row r="128" spans="2:20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2:20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2:20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</row>
    <row r="131" spans="2:20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</row>
    <row r="132" spans="2:20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</row>
    <row r="133" spans="2:20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</row>
    <row r="134" spans="2:20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</row>
    <row r="135" spans="2:20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</row>
    <row r="136" spans="2:20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</row>
    <row r="137" spans="2:20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2:20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</row>
    <row r="139" spans="2:20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</row>
    <row r="140" spans="2:20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</row>
    <row r="141" spans="2:20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</row>
    <row r="142" spans="2:20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</row>
    <row r="143" spans="2:20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</row>
    <row r="144" spans="2:20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</row>
    <row r="145" spans="2:20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</row>
    <row r="146" spans="2:20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</row>
    <row r="147" spans="2:20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</row>
    <row r="148" spans="2:20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</row>
    <row r="149" spans="2:20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</row>
    <row r="150" spans="2:20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</row>
    <row r="151" spans="2:20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</row>
    <row r="152" spans="2:20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</row>
    <row r="153" spans="2:20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</row>
    <row r="154" spans="2:20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</row>
    <row r="155" spans="2:20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</row>
    <row r="156" spans="2:20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</row>
    <row r="157" spans="2:20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</row>
    <row r="158" spans="2:20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</row>
    <row r="159" spans="2:20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</row>
    <row r="160" spans="2:20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</row>
    <row r="161" spans="2:20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</row>
    <row r="162" spans="2:20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</row>
    <row r="163" spans="2:20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</row>
    <row r="164" spans="2:20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</row>
    <row r="165" spans="2:20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</row>
    <row r="166" spans="2:20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</row>
    <row r="167" spans="2:20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</row>
    <row r="168" spans="2:20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</row>
    <row r="169" spans="2:20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</row>
    <row r="170" spans="2:20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</row>
    <row r="171" spans="2:20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</row>
    <row r="172" spans="2:20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spans="2:20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</row>
    <row r="174" spans="2:20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</row>
    <row r="175" spans="2:20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</row>
    <row r="176" spans="2:20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</row>
    <row r="177" spans="2:20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</row>
    <row r="178" spans="2:20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</row>
    <row r="179" spans="2:20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</row>
    <row r="180" spans="2:20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</row>
    <row r="181" spans="2:20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</row>
    <row r="182" spans="2:20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</row>
    <row r="183" spans="2:20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</row>
    <row r="184" spans="2:20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</row>
    <row r="185" spans="2:20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S242"/>
  <sheetViews>
    <sheetView showGridLines="0" zoomScale="85" zoomScaleNormal="85" workbookViewId="0">
      <selection activeCell="O43" sqref="O43"/>
    </sheetView>
  </sheetViews>
  <sheetFormatPr defaultColWidth="0" defaultRowHeight="15"/>
  <cols>
    <col min="1" max="1" width="2.7109375" customWidth="1"/>
    <col min="2" max="2" width="48.7109375" customWidth="1"/>
    <col min="3" max="16" width="13.7109375" customWidth="1"/>
    <col min="17" max="17" width="17.7109375" customWidth="1"/>
    <col min="18" max="18" width="9.140625" customWidth="1"/>
    <col min="19" max="19" width="8.5703125" customWidth="1"/>
    <col min="20" max="16384" width="9.140625" hidden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0"/>
    </row>
    <row r="4" spans="1:1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0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11" spans="1:19" ht="23.25" customHeight="1"/>
    <row r="12" spans="1:19" ht="23.25" customHeight="1">
      <c r="B12" s="654" t="s">
        <v>110</v>
      </c>
      <c r="C12" s="387"/>
      <c r="D12" s="655"/>
      <c r="E12" s="656"/>
      <c r="F12" s="656"/>
      <c r="G12" s="657"/>
      <c r="H12" s="658"/>
      <c r="I12" s="658"/>
      <c r="J12" s="335"/>
      <c r="K12" s="335"/>
      <c r="L12" s="335"/>
      <c r="M12" s="335"/>
      <c r="N12" s="335"/>
      <c r="O12" s="335"/>
      <c r="P12" s="335"/>
      <c r="Q12" s="335"/>
      <c r="R12" s="80"/>
      <c r="S12" s="80"/>
    </row>
    <row r="13" spans="1:19" ht="23.25" customHeight="1">
      <c r="B13" s="659" t="s">
        <v>111</v>
      </c>
      <c r="C13" s="660">
        <v>2006</v>
      </c>
      <c r="D13" s="660">
        <v>2007</v>
      </c>
      <c r="E13" s="660">
        <v>2008</v>
      </c>
      <c r="F13" s="660">
        <v>2009</v>
      </c>
      <c r="G13" s="660">
        <v>2010</v>
      </c>
      <c r="H13" s="660">
        <v>2011</v>
      </c>
      <c r="I13" s="660">
        <v>2012</v>
      </c>
      <c r="J13" s="660">
        <v>2013</v>
      </c>
      <c r="K13" s="670">
        <v>2014</v>
      </c>
      <c r="L13" s="670">
        <v>2015</v>
      </c>
      <c r="M13" s="660">
        <v>2016</v>
      </c>
      <c r="N13" s="660">
        <v>2017</v>
      </c>
      <c r="O13" s="671">
        <v>2018</v>
      </c>
      <c r="P13" s="334">
        <v>2019</v>
      </c>
      <c r="Q13" s="334" t="s">
        <v>112</v>
      </c>
      <c r="R13" s="80"/>
      <c r="S13" s="80"/>
    </row>
    <row r="14" spans="1:19" ht="23.25" customHeight="1">
      <c r="B14" s="64" t="s">
        <v>4</v>
      </c>
      <c r="C14" s="124">
        <v>8</v>
      </c>
      <c r="D14" s="124">
        <v>8</v>
      </c>
      <c r="E14" s="124">
        <v>12</v>
      </c>
      <c r="F14" s="124">
        <v>15</v>
      </c>
      <c r="G14" s="124">
        <v>33</v>
      </c>
      <c r="H14" s="138">
        <v>45</v>
      </c>
      <c r="I14" s="138">
        <v>35</v>
      </c>
      <c r="J14" s="138">
        <v>54</v>
      </c>
      <c r="K14" s="138">
        <v>77</v>
      </c>
      <c r="L14" s="138">
        <v>90</v>
      </c>
      <c r="M14" s="138">
        <v>87</v>
      </c>
      <c r="N14" s="138">
        <v>103</v>
      </c>
      <c r="O14" s="138">
        <v>81</v>
      </c>
      <c r="P14" s="138">
        <v>114</v>
      </c>
      <c r="Q14" s="674">
        <f t="shared" ref="Q14:Q21" si="0">IF(ISERROR(P14/C14-1),"-",(P14/C14-1))</f>
        <v>13.25</v>
      </c>
      <c r="R14" s="80"/>
      <c r="S14" s="80"/>
    </row>
    <row r="15" spans="1:19" ht="23.25" customHeight="1">
      <c r="B15" s="64" t="s">
        <v>3</v>
      </c>
      <c r="C15" s="124">
        <v>47</v>
      </c>
      <c r="D15" s="124">
        <v>70</v>
      </c>
      <c r="E15" s="124">
        <v>88</v>
      </c>
      <c r="F15" s="124">
        <v>151</v>
      </c>
      <c r="G15" s="124">
        <v>165</v>
      </c>
      <c r="H15" s="138">
        <v>256</v>
      </c>
      <c r="I15" s="138">
        <v>280</v>
      </c>
      <c r="J15" s="138">
        <v>291</v>
      </c>
      <c r="K15" s="138">
        <v>324</v>
      </c>
      <c r="L15" s="138">
        <v>305</v>
      </c>
      <c r="M15" s="138">
        <v>378</v>
      </c>
      <c r="N15" s="138">
        <v>379</v>
      </c>
      <c r="O15" s="138">
        <v>359</v>
      </c>
      <c r="P15" s="138">
        <v>397</v>
      </c>
      <c r="Q15" s="674">
        <f t="shared" si="0"/>
        <v>7.4468085106382986</v>
      </c>
      <c r="R15" s="80"/>
      <c r="S15" s="80"/>
    </row>
    <row r="16" spans="1:19" ht="23.25" customHeight="1">
      <c r="B16" s="64" t="s">
        <v>113</v>
      </c>
      <c r="C16" s="124">
        <v>0</v>
      </c>
      <c r="D16" s="495">
        <v>70</v>
      </c>
      <c r="E16" s="495">
        <v>90</v>
      </c>
      <c r="F16" s="495">
        <v>115</v>
      </c>
      <c r="G16" s="495">
        <v>108</v>
      </c>
      <c r="H16" s="661">
        <v>74</v>
      </c>
      <c r="I16" s="661">
        <v>74</v>
      </c>
      <c r="J16" s="661">
        <v>400</v>
      </c>
      <c r="K16" s="661">
        <v>528</v>
      </c>
      <c r="L16" s="138">
        <v>0</v>
      </c>
      <c r="M16" s="138">
        <v>0</v>
      </c>
      <c r="N16" s="138">
        <v>418</v>
      </c>
      <c r="O16" s="138">
        <v>24</v>
      </c>
      <c r="P16" s="138">
        <v>0</v>
      </c>
      <c r="Q16" s="674" t="str">
        <f t="shared" si="0"/>
        <v>-</v>
      </c>
      <c r="R16" s="80"/>
      <c r="S16" s="80"/>
    </row>
    <row r="17" spans="1:19" ht="23.25" customHeight="1">
      <c r="B17" s="64" t="s">
        <v>114</v>
      </c>
      <c r="C17" s="124">
        <v>14</v>
      </c>
      <c r="D17" s="124">
        <v>0</v>
      </c>
      <c r="E17" s="124">
        <v>0</v>
      </c>
      <c r="F17" s="124">
        <v>0</v>
      </c>
      <c r="G17" s="124">
        <v>40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674">
        <f t="shared" si="0"/>
        <v>-1</v>
      </c>
      <c r="R17" s="80"/>
      <c r="S17" s="80"/>
    </row>
    <row r="18" spans="1:19" ht="23.25" customHeight="1">
      <c r="B18" s="64" t="s">
        <v>115</v>
      </c>
      <c r="C18" s="124" t="s">
        <v>116</v>
      </c>
      <c r="D18" s="124" t="s">
        <v>116</v>
      </c>
      <c r="E18" s="124" t="s">
        <v>116</v>
      </c>
      <c r="F18" s="124" t="s">
        <v>116</v>
      </c>
      <c r="G18" s="124">
        <v>10</v>
      </c>
      <c r="H18" s="138">
        <v>14</v>
      </c>
      <c r="I18" s="138">
        <v>12</v>
      </c>
      <c r="J18" s="138">
        <v>14</v>
      </c>
      <c r="K18" s="138">
        <v>14</v>
      </c>
      <c r="L18" s="138">
        <v>12</v>
      </c>
      <c r="M18" s="138">
        <v>20</v>
      </c>
      <c r="N18" s="138">
        <v>20</v>
      </c>
      <c r="O18" s="138">
        <v>16</v>
      </c>
      <c r="P18" s="138">
        <v>18</v>
      </c>
      <c r="Q18" s="674" t="str">
        <f t="shared" si="0"/>
        <v>-</v>
      </c>
      <c r="R18" s="80"/>
      <c r="S18" s="80"/>
    </row>
    <row r="19" spans="1:19" ht="23.25" customHeight="1">
      <c r="B19" s="64" t="s">
        <v>117</v>
      </c>
      <c r="C19" s="124" t="s">
        <v>116</v>
      </c>
      <c r="D19" s="124" t="s">
        <v>116</v>
      </c>
      <c r="E19" s="124" t="s">
        <v>116</v>
      </c>
      <c r="F19" s="124" t="s">
        <v>116</v>
      </c>
      <c r="G19" s="124">
        <v>8</v>
      </c>
      <c r="H19" s="138">
        <v>10</v>
      </c>
      <c r="I19" s="138">
        <v>10</v>
      </c>
      <c r="J19" s="138">
        <v>10</v>
      </c>
      <c r="K19" s="138">
        <v>12</v>
      </c>
      <c r="L19" s="138">
        <v>12</v>
      </c>
      <c r="M19" s="138">
        <v>12</v>
      </c>
      <c r="N19" s="138">
        <v>12</v>
      </c>
      <c r="O19" s="138">
        <v>20</v>
      </c>
      <c r="P19" s="138">
        <v>20</v>
      </c>
      <c r="Q19" s="674" t="str">
        <f t="shared" si="0"/>
        <v>-</v>
      </c>
      <c r="R19" s="80"/>
      <c r="S19" s="80"/>
    </row>
    <row r="20" spans="1:19" ht="23.25" customHeight="1">
      <c r="B20" s="164" t="s">
        <v>118</v>
      </c>
      <c r="C20" s="126" t="s">
        <v>116</v>
      </c>
      <c r="D20" s="126" t="s">
        <v>116</v>
      </c>
      <c r="E20" s="126" t="s">
        <v>116</v>
      </c>
      <c r="F20" s="126" t="s">
        <v>116</v>
      </c>
      <c r="G20" s="126" t="s">
        <v>116</v>
      </c>
      <c r="H20" s="126" t="s">
        <v>116</v>
      </c>
      <c r="I20" s="126" t="s">
        <v>116</v>
      </c>
      <c r="J20" s="126" t="s">
        <v>116</v>
      </c>
      <c r="K20" s="126" t="s">
        <v>116</v>
      </c>
      <c r="L20" s="126" t="s">
        <v>116</v>
      </c>
      <c r="M20" s="126" t="s">
        <v>116</v>
      </c>
      <c r="N20" s="126" t="s">
        <v>116</v>
      </c>
      <c r="O20" s="126">
        <v>6</v>
      </c>
      <c r="P20" s="140">
        <v>6</v>
      </c>
      <c r="Q20" s="674" t="str">
        <f t="shared" si="0"/>
        <v>-</v>
      </c>
      <c r="R20" s="80"/>
      <c r="S20" s="80"/>
    </row>
    <row r="21" spans="1:19" ht="23.25" customHeight="1">
      <c r="B21" s="662" t="s">
        <v>119</v>
      </c>
      <c r="C21" s="663">
        <f>SUM(C14:C20)</f>
        <v>69</v>
      </c>
      <c r="D21" s="663">
        <f t="shared" ref="D21:P21" si="1">SUM(D14:D20)</f>
        <v>148</v>
      </c>
      <c r="E21" s="663">
        <f t="shared" si="1"/>
        <v>190</v>
      </c>
      <c r="F21" s="663">
        <f t="shared" si="1"/>
        <v>281</v>
      </c>
      <c r="G21" s="663">
        <f t="shared" si="1"/>
        <v>364</v>
      </c>
      <c r="H21" s="663">
        <f t="shared" si="1"/>
        <v>399</v>
      </c>
      <c r="I21" s="663">
        <f t="shared" si="1"/>
        <v>411</v>
      </c>
      <c r="J21" s="663">
        <f t="shared" si="1"/>
        <v>769</v>
      </c>
      <c r="K21" s="663">
        <f t="shared" si="1"/>
        <v>955</v>
      </c>
      <c r="L21" s="663">
        <f t="shared" si="1"/>
        <v>419</v>
      </c>
      <c r="M21" s="663">
        <f t="shared" si="1"/>
        <v>497</v>
      </c>
      <c r="N21" s="663">
        <f t="shared" si="1"/>
        <v>932</v>
      </c>
      <c r="O21" s="672">
        <f t="shared" si="1"/>
        <v>506</v>
      </c>
      <c r="P21" s="672">
        <f t="shared" si="1"/>
        <v>555</v>
      </c>
      <c r="Q21" s="675">
        <f t="shared" si="0"/>
        <v>7.0434782608695645</v>
      </c>
      <c r="R21" s="80"/>
      <c r="S21" s="80"/>
    </row>
    <row r="22" spans="1:19" ht="23.25" customHeight="1">
      <c r="B22" s="664" t="s">
        <v>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80"/>
      <c r="S22" s="80"/>
    </row>
    <row r="23" spans="1:19" ht="23.25" customHeight="1">
      <c r="A23" s="27"/>
      <c r="B23" s="665"/>
      <c r="C23" s="665"/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80"/>
    </row>
    <row r="24" spans="1:19" ht="23.25" customHeight="1">
      <c r="A24" s="27"/>
      <c r="B24" s="666"/>
      <c r="C24" s="667"/>
      <c r="D24" s="145"/>
      <c r="E24" s="668"/>
      <c r="F24" s="667"/>
      <c r="G24" s="667"/>
      <c r="H24" s="669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80"/>
    </row>
    <row r="25" spans="1:19" ht="23.25" customHeight="1">
      <c r="A25" s="27"/>
      <c r="B25" s="654" t="s">
        <v>120</v>
      </c>
      <c r="C25" s="387"/>
      <c r="D25" s="655"/>
      <c r="E25" s="656"/>
      <c r="F25" s="656"/>
      <c r="G25" s="657"/>
      <c r="H25" s="658"/>
      <c r="I25" s="658"/>
      <c r="J25" s="335"/>
      <c r="K25" s="335"/>
      <c r="L25" s="335"/>
      <c r="M25" s="335"/>
      <c r="N25" s="335"/>
      <c r="O25" s="335"/>
      <c r="P25" s="335"/>
      <c r="Q25" s="335"/>
      <c r="R25" s="665"/>
      <c r="S25" s="80"/>
    </row>
    <row r="26" spans="1:19" ht="23.25" customHeight="1">
      <c r="A26" s="27"/>
      <c r="B26" s="659" t="s">
        <v>111</v>
      </c>
      <c r="C26" s="660">
        <v>2006</v>
      </c>
      <c r="D26" s="660">
        <v>2007</v>
      </c>
      <c r="E26" s="660">
        <v>2008</v>
      </c>
      <c r="F26" s="660">
        <v>2009</v>
      </c>
      <c r="G26" s="660">
        <v>2010</v>
      </c>
      <c r="H26" s="660">
        <v>2011</v>
      </c>
      <c r="I26" s="660">
        <v>2012</v>
      </c>
      <c r="J26" s="660">
        <v>2013</v>
      </c>
      <c r="K26" s="670">
        <v>2014</v>
      </c>
      <c r="L26" s="670">
        <v>2015</v>
      </c>
      <c r="M26" s="660">
        <v>2016</v>
      </c>
      <c r="N26" s="660">
        <v>2017</v>
      </c>
      <c r="O26" s="671">
        <v>2018</v>
      </c>
      <c r="P26" s="334">
        <v>2019</v>
      </c>
      <c r="Q26" s="334" t="s">
        <v>112</v>
      </c>
      <c r="R26" s="665"/>
      <c r="S26" s="80"/>
    </row>
    <row r="27" spans="1:19" ht="23.25" customHeight="1">
      <c r="A27" s="27"/>
      <c r="B27" s="64" t="s">
        <v>4</v>
      </c>
      <c r="C27" s="124">
        <v>8</v>
      </c>
      <c r="D27" s="124">
        <v>8</v>
      </c>
      <c r="E27" s="124">
        <v>12</v>
      </c>
      <c r="F27" s="124">
        <v>15</v>
      </c>
      <c r="G27" s="124">
        <v>29</v>
      </c>
      <c r="H27" s="138">
        <v>34</v>
      </c>
      <c r="I27" s="138">
        <v>35</v>
      </c>
      <c r="J27" s="138">
        <v>53</v>
      </c>
      <c r="K27" s="138">
        <v>74</v>
      </c>
      <c r="L27" s="138">
        <v>81</v>
      </c>
      <c r="M27" s="138">
        <v>81</v>
      </c>
      <c r="N27" s="138">
        <v>83</v>
      </c>
      <c r="O27" s="138">
        <v>68</v>
      </c>
      <c r="P27" s="138">
        <v>95</v>
      </c>
      <c r="Q27" s="674">
        <f>IF(ISERROR(P27/C27-1),"-",(P27/C27-1))</f>
        <v>10.875</v>
      </c>
      <c r="R27" s="665"/>
      <c r="S27" s="80"/>
    </row>
    <row r="28" spans="1:19" ht="23.25" customHeight="1">
      <c r="A28" s="27"/>
      <c r="B28" s="64" t="s">
        <v>3</v>
      </c>
      <c r="C28" s="124">
        <v>46</v>
      </c>
      <c r="D28" s="124">
        <v>68</v>
      </c>
      <c r="E28" s="124">
        <v>83</v>
      </c>
      <c r="F28" s="124">
        <v>150</v>
      </c>
      <c r="G28" s="124">
        <v>160</v>
      </c>
      <c r="H28" s="138">
        <v>252</v>
      </c>
      <c r="I28" s="138">
        <v>259</v>
      </c>
      <c r="J28" s="138">
        <v>255</v>
      </c>
      <c r="K28" s="138">
        <v>291</v>
      </c>
      <c r="L28" s="138">
        <v>263</v>
      </c>
      <c r="M28" s="138">
        <v>291</v>
      </c>
      <c r="N28" s="138">
        <v>354</v>
      </c>
      <c r="O28" s="138">
        <v>294</v>
      </c>
      <c r="P28" s="138">
        <v>322</v>
      </c>
      <c r="Q28" s="674">
        <f>IF(ISERROR(P28/C28-1),"-",(P28/C28-1))</f>
        <v>6</v>
      </c>
      <c r="R28" s="665"/>
      <c r="S28" s="80"/>
    </row>
    <row r="29" spans="1:19" ht="23.25" customHeight="1">
      <c r="A29" s="27"/>
      <c r="B29" s="64" t="s">
        <v>113</v>
      </c>
      <c r="C29" s="124" t="s">
        <v>116</v>
      </c>
      <c r="D29" s="495">
        <v>70</v>
      </c>
      <c r="E29" s="495">
        <v>90</v>
      </c>
      <c r="F29" s="495">
        <v>105</v>
      </c>
      <c r="G29" s="495">
        <v>97</v>
      </c>
      <c r="H29" s="661">
        <v>68</v>
      </c>
      <c r="I29" s="661">
        <v>73</v>
      </c>
      <c r="J29" s="661">
        <v>374</v>
      </c>
      <c r="K29" s="661">
        <v>484</v>
      </c>
      <c r="L29" s="138">
        <v>0</v>
      </c>
      <c r="M29" s="138">
        <v>0</v>
      </c>
      <c r="N29" s="138">
        <v>401</v>
      </c>
      <c r="O29" s="138">
        <v>23</v>
      </c>
      <c r="P29" s="138">
        <v>0</v>
      </c>
      <c r="Q29" s="674" t="str">
        <f>IF(ISERROR(P29/C29-1),"-",(P29/C29-1))</f>
        <v>-</v>
      </c>
      <c r="R29" s="665"/>
      <c r="S29" s="80"/>
    </row>
    <row r="30" spans="1:19" ht="23.25" customHeight="1">
      <c r="A30" s="27"/>
      <c r="B30" s="64" t="s">
        <v>114</v>
      </c>
      <c r="C30" s="124">
        <v>14</v>
      </c>
      <c r="D30" s="124">
        <v>0</v>
      </c>
      <c r="E30" s="124">
        <v>0</v>
      </c>
      <c r="F30" s="124">
        <v>0</v>
      </c>
      <c r="G30" s="124">
        <v>25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674">
        <f>IF(ISERROR(P30/C30-1),"-",(P30/C30-1))</f>
        <v>-1</v>
      </c>
      <c r="R30" s="665"/>
      <c r="S30" s="80"/>
    </row>
    <row r="31" spans="1:19" ht="23.25" customHeight="1">
      <c r="A31" s="27"/>
      <c r="B31" s="64" t="s">
        <v>121</v>
      </c>
      <c r="C31" s="124" t="s">
        <v>116</v>
      </c>
      <c r="D31" s="124" t="s">
        <v>116</v>
      </c>
      <c r="E31" s="124" t="s">
        <v>116</v>
      </c>
      <c r="F31" s="124" t="s">
        <v>116</v>
      </c>
      <c r="G31" s="124">
        <v>7</v>
      </c>
      <c r="H31" s="138">
        <v>9</v>
      </c>
      <c r="I31" s="138">
        <v>13</v>
      </c>
      <c r="J31" s="138">
        <v>14</v>
      </c>
      <c r="K31" s="138">
        <v>14</v>
      </c>
      <c r="L31" s="138">
        <v>12</v>
      </c>
      <c r="M31" s="138">
        <v>19</v>
      </c>
      <c r="N31" s="138">
        <v>18</v>
      </c>
      <c r="O31" s="138">
        <v>18</v>
      </c>
      <c r="P31" s="138">
        <v>19</v>
      </c>
      <c r="Q31" s="674" t="str">
        <f t="shared" ref="Q31:Q34" si="2">IF(ISERROR(P31/C31-1),"-",(P31/C31-1))</f>
        <v>-</v>
      </c>
      <c r="R31" s="665"/>
      <c r="S31" s="80"/>
    </row>
    <row r="32" spans="1:19" ht="23.25" customHeight="1">
      <c r="A32" s="27"/>
      <c r="B32" s="64" t="s">
        <v>117</v>
      </c>
      <c r="C32" s="124" t="s">
        <v>116</v>
      </c>
      <c r="D32" s="124" t="s">
        <v>116</v>
      </c>
      <c r="E32" s="124" t="s">
        <v>116</v>
      </c>
      <c r="F32" s="124" t="s">
        <v>116</v>
      </c>
      <c r="G32" s="124">
        <v>8</v>
      </c>
      <c r="H32" s="138">
        <v>10</v>
      </c>
      <c r="I32" s="138">
        <v>10</v>
      </c>
      <c r="J32" s="138">
        <v>10</v>
      </c>
      <c r="K32" s="138">
        <v>12</v>
      </c>
      <c r="L32" s="138">
        <v>12</v>
      </c>
      <c r="M32" s="138">
        <v>12</v>
      </c>
      <c r="N32" s="138">
        <v>12</v>
      </c>
      <c r="O32" s="138">
        <v>20</v>
      </c>
      <c r="P32" s="138">
        <v>20</v>
      </c>
      <c r="Q32" s="674" t="str">
        <f t="shared" si="2"/>
        <v>-</v>
      </c>
      <c r="R32" s="665"/>
      <c r="S32" s="80"/>
    </row>
    <row r="33" spans="1:19" ht="23.25" customHeight="1">
      <c r="A33" s="27"/>
      <c r="B33" s="164" t="s">
        <v>118</v>
      </c>
      <c r="C33" s="126" t="s">
        <v>116</v>
      </c>
      <c r="D33" s="126" t="s">
        <v>116</v>
      </c>
      <c r="E33" s="126" t="s">
        <v>116</v>
      </c>
      <c r="F33" s="126" t="s">
        <v>116</v>
      </c>
      <c r="G33" s="126" t="s">
        <v>116</v>
      </c>
      <c r="H33" s="126" t="s">
        <v>116</v>
      </c>
      <c r="I33" s="126" t="s">
        <v>116</v>
      </c>
      <c r="J33" s="126" t="s">
        <v>116</v>
      </c>
      <c r="K33" s="126" t="s">
        <v>116</v>
      </c>
      <c r="L33" s="126" t="s">
        <v>116</v>
      </c>
      <c r="M33" s="126" t="s">
        <v>116</v>
      </c>
      <c r="N33" s="126" t="s">
        <v>116</v>
      </c>
      <c r="O33" s="126">
        <v>6</v>
      </c>
      <c r="P33" s="140">
        <v>6</v>
      </c>
      <c r="Q33" s="674" t="str">
        <f t="shared" si="2"/>
        <v>-</v>
      </c>
      <c r="R33" s="665"/>
      <c r="S33" s="80"/>
    </row>
    <row r="34" spans="1:19" ht="23.25" customHeight="1">
      <c r="A34" s="27"/>
      <c r="B34" s="662" t="s">
        <v>119</v>
      </c>
      <c r="C34" s="663">
        <f>SUM(C27:C33)</f>
        <v>68</v>
      </c>
      <c r="D34" s="663">
        <f t="shared" ref="D34:P34" si="3">SUM(D27:D33)</f>
        <v>146</v>
      </c>
      <c r="E34" s="663">
        <f t="shared" si="3"/>
        <v>185</v>
      </c>
      <c r="F34" s="663">
        <f t="shared" si="3"/>
        <v>270</v>
      </c>
      <c r="G34" s="663">
        <f t="shared" si="3"/>
        <v>326</v>
      </c>
      <c r="H34" s="663">
        <f t="shared" si="3"/>
        <v>373</v>
      </c>
      <c r="I34" s="663">
        <f t="shared" si="3"/>
        <v>390</v>
      </c>
      <c r="J34" s="663">
        <f t="shared" si="3"/>
        <v>706</v>
      </c>
      <c r="K34" s="663">
        <f t="shared" si="3"/>
        <v>875</v>
      </c>
      <c r="L34" s="663">
        <f t="shared" si="3"/>
        <v>368</v>
      </c>
      <c r="M34" s="663">
        <f t="shared" si="3"/>
        <v>403</v>
      </c>
      <c r="N34" s="663">
        <f t="shared" si="3"/>
        <v>868</v>
      </c>
      <c r="O34" s="672">
        <f t="shared" si="3"/>
        <v>429</v>
      </c>
      <c r="P34" s="672">
        <f t="shared" si="3"/>
        <v>462</v>
      </c>
      <c r="Q34" s="675">
        <f t="shared" si="2"/>
        <v>5.7941176470588234</v>
      </c>
      <c r="R34" s="665"/>
      <c r="S34" s="80"/>
    </row>
    <row r="35" spans="1:19" ht="23.25" customHeight="1">
      <c r="A35" s="27"/>
      <c r="B35" s="664" t="s">
        <v>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65"/>
      <c r="S35" s="80"/>
    </row>
    <row r="36" spans="1:19" ht="23.25" customHeight="1">
      <c r="A36" s="27"/>
      <c r="B36" s="734" t="s">
        <v>122</v>
      </c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</row>
    <row r="37" spans="1:19" ht="23.25" customHeight="1">
      <c r="A37" s="27"/>
      <c r="B37" s="734"/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4"/>
      <c r="P37" s="734"/>
      <c r="Q37" s="734"/>
      <c r="R37" s="734"/>
      <c r="S37" s="734"/>
    </row>
    <row r="38" spans="1:19" ht="23.25" customHeight="1">
      <c r="A38" s="27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665"/>
      <c r="S38" s="80"/>
    </row>
    <row r="39" spans="1:19" ht="23.25" customHeight="1">
      <c r="A39" s="27"/>
      <c r="B39" s="654" t="s">
        <v>123</v>
      </c>
      <c r="C39" s="387"/>
      <c r="D39" s="655"/>
      <c r="E39" s="656"/>
      <c r="F39" s="656"/>
      <c r="G39" s="657"/>
      <c r="H39" s="658"/>
      <c r="I39" s="658"/>
      <c r="J39" s="335"/>
      <c r="K39" s="335"/>
      <c r="L39" s="335"/>
      <c r="M39" s="335"/>
      <c r="N39" s="335"/>
      <c r="O39" s="335"/>
      <c r="P39" s="335"/>
      <c r="Q39" s="335"/>
      <c r="R39" s="665"/>
      <c r="S39" s="80"/>
    </row>
    <row r="40" spans="1:19" ht="23.25" customHeight="1">
      <c r="A40" s="27"/>
      <c r="B40" s="659" t="s">
        <v>111</v>
      </c>
      <c r="C40" s="660">
        <v>2006</v>
      </c>
      <c r="D40" s="660">
        <v>2007</v>
      </c>
      <c r="E40" s="660">
        <v>2008</v>
      </c>
      <c r="F40" s="660">
        <v>2009</v>
      </c>
      <c r="G40" s="660">
        <v>2010</v>
      </c>
      <c r="H40" s="660">
        <v>2011</v>
      </c>
      <c r="I40" s="660">
        <v>2012</v>
      </c>
      <c r="J40" s="660">
        <v>2013</v>
      </c>
      <c r="K40" s="670">
        <v>2014</v>
      </c>
      <c r="L40" s="670">
        <v>2015</v>
      </c>
      <c r="M40" s="670">
        <v>2016</v>
      </c>
      <c r="N40" s="660">
        <v>2017</v>
      </c>
      <c r="O40" s="671">
        <v>2018</v>
      </c>
      <c r="P40" s="334">
        <v>2019</v>
      </c>
      <c r="Q40" s="334" t="s">
        <v>112</v>
      </c>
      <c r="R40" s="665"/>
      <c r="S40" s="80"/>
    </row>
    <row r="41" spans="1:19" ht="23.25" customHeight="1">
      <c r="A41" s="27"/>
      <c r="B41" s="64" t="s">
        <v>4</v>
      </c>
      <c r="C41" s="124">
        <v>2</v>
      </c>
      <c r="D41" s="124">
        <v>6</v>
      </c>
      <c r="E41" s="124">
        <v>6</v>
      </c>
      <c r="F41" s="124">
        <v>1</v>
      </c>
      <c r="G41" s="124">
        <v>9</v>
      </c>
      <c r="H41" s="138">
        <v>11</v>
      </c>
      <c r="I41" s="138">
        <v>15</v>
      </c>
      <c r="J41" s="138">
        <v>18</v>
      </c>
      <c r="K41" s="138">
        <v>24</v>
      </c>
      <c r="L41" s="138">
        <v>33</v>
      </c>
      <c r="M41" s="138">
        <v>36</v>
      </c>
      <c r="N41" s="138">
        <v>54</v>
      </c>
      <c r="O41" s="138">
        <v>58</v>
      </c>
      <c r="P41" s="138">
        <v>66</v>
      </c>
      <c r="Q41" s="674">
        <f>IF(ISERROR(P41/C41-1),"-",(P41/C41-1))</f>
        <v>32</v>
      </c>
      <c r="R41" s="665"/>
      <c r="S41" s="80"/>
    </row>
    <row r="42" spans="1:19" ht="23.25" customHeight="1">
      <c r="A42" s="27"/>
      <c r="B42" s="64" t="s">
        <v>3</v>
      </c>
      <c r="C42" s="124">
        <v>35</v>
      </c>
      <c r="D42" s="124">
        <v>33</v>
      </c>
      <c r="E42" s="124">
        <v>45</v>
      </c>
      <c r="F42" s="124">
        <v>60</v>
      </c>
      <c r="G42" s="124">
        <v>78</v>
      </c>
      <c r="H42" s="138">
        <v>145</v>
      </c>
      <c r="I42" s="138">
        <v>148</v>
      </c>
      <c r="J42" s="138">
        <v>219</v>
      </c>
      <c r="K42" s="138">
        <v>210</v>
      </c>
      <c r="L42" s="138">
        <v>209</v>
      </c>
      <c r="M42" s="138">
        <v>236</v>
      </c>
      <c r="N42" s="138">
        <v>205</v>
      </c>
      <c r="O42" s="138">
        <v>254</v>
      </c>
      <c r="P42" s="138">
        <v>280</v>
      </c>
      <c r="Q42" s="674">
        <f>IF(ISERROR(P42/C42-1),"-",(P42/C42-1))</f>
        <v>7</v>
      </c>
      <c r="R42" s="665"/>
      <c r="S42" s="80"/>
    </row>
    <row r="43" spans="1:19" ht="23.25" customHeight="1">
      <c r="A43" s="27"/>
      <c r="B43" s="64" t="s">
        <v>113</v>
      </c>
      <c r="C43" s="124">
        <v>12</v>
      </c>
      <c r="D43" s="495">
        <v>40</v>
      </c>
      <c r="E43" s="495">
        <v>28</v>
      </c>
      <c r="F43" s="495">
        <v>54</v>
      </c>
      <c r="G43" s="495">
        <v>99</v>
      </c>
      <c r="H43" s="661">
        <v>82</v>
      </c>
      <c r="I43" s="661">
        <v>51</v>
      </c>
      <c r="J43" s="661">
        <v>58</v>
      </c>
      <c r="K43" s="661">
        <v>127</v>
      </c>
      <c r="L43" s="661">
        <v>116</v>
      </c>
      <c r="M43" s="661">
        <v>147</v>
      </c>
      <c r="N43" s="661">
        <v>0</v>
      </c>
      <c r="O43" s="138">
        <v>220</v>
      </c>
      <c r="P43" s="138">
        <v>18</v>
      </c>
      <c r="Q43" s="674">
        <f>IF(ISERROR(P43/C43-1),"-",(P43/C43-1))</f>
        <v>0.5</v>
      </c>
      <c r="R43" s="665"/>
      <c r="S43" s="80"/>
    </row>
    <row r="44" spans="1:19" ht="23.25" customHeight="1">
      <c r="A44" s="27"/>
      <c r="B44" s="64" t="s">
        <v>114</v>
      </c>
      <c r="C44" s="124" t="s">
        <v>116</v>
      </c>
      <c r="D44" s="124" t="s">
        <v>116</v>
      </c>
      <c r="E44" s="124">
        <v>14</v>
      </c>
      <c r="F44" s="124">
        <v>0</v>
      </c>
      <c r="G44" s="124">
        <v>0</v>
      </c>
      <c r="H44" s="138">
        <v>25</v>
      </c>
      <c r="I44" s="124">
        <v>0</v>
      </c>
      <c r="J44" s="124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674" t="str">
        <f t="shared" ref="Q44:Q48" si="4">IF(ISERROR(P44/C44-1),"-",(P44/C44-1))</f>
        <v>-</v>
      </c>
      <c r="R44" s="665"/>
      <c r="S44" s="80"/>
    </row>
    <row r="45" spans="1:19" ht="23.25" customHeight="1">
      <c r="A45" s="27"/>
      <c r="B45" s="64" t="s">
        <v>115</v>
      </c>
      <c r="C45" s="124" t="s">
        <v>116</v>
      </c>
      <c r="D45" s="124" t="s">
        <v>116</v>
      </c>
      <c r="E45" s="124" t="s">
        <v>116</v>
      </c>
      <c r="F45" s="124" t="s">
        <v>116</v>
      </c>
      <c r="G45" s="124" t="s">
        <v>116</v>
      </c>
      <c r="H45" s="138">
        <v>1</v>
      </c>
      <c r="I45" s="138">
        <v>6</v>
      </c>
      <c r="J45" s="138">
        <v>5</v>
      </c>
      <c r="K45" s="138">
        <v>9</v>
      </c>
      <c r="L45" s="138">
        <v>13</v>
      </c>
      <c r="M45" s="673">
        <v>24</v>
      </c>
      <c r="N45" s="673">
        <v>12</v>
      </c>
      <c r="O45" s="138">
        <v>17</v>
      </c>
      <c r="P45" s="138">
        <v>16</v>
      </c>
      <c r="Q45" s="674" t="str">
        <f t="shared" si="4"/>
        <v>-</v>
      </c>
      <c r="R45" s="665"/>
      <c r="S45" s="80"/>
    </row>
    <row r="46" spans="1:19" ht="23.25" customHeight="1">
      <c r="A46" s="27"/>
      <c r="B46" s="64" t="s">
        <v>117</v>
      </c>
      <c r="C46" s="124" t="s">
        <v>116</v>
      </c>
      <c r="D46" s="124" t="s">
        <v>116</v>
      </c>
      <c r="E46" s="124" t="s">
        <v>116</v>
      </c>
      <c r="F46" s="124" t="s">
        <v>116</v>
      </c>
      <c r="G46" s="124" t="s">
        <v>116</v>
      </c>
      <c r="H46" s="138" t="s">
        <v>116</v>
      </c>
      <c r="I46" s="138">
        <v>5</v>
      </c>
      <c r="J46" s="138">
        <v>10</v>
      </c>
      <c r="K46" s="138">
        <v>10</v>
      </c>
      <c r="L46" s="138">
        <v>10</v>
      </c>
      <c r="M46" s="138">
        <v>13</v>
      </c>
      <c r="N46" s="138">
        <v>8</v>
      </c>
      <c r="O46" s="138">
        <v>11</v>
      </c>
      <c r="P46" s="138">
        <v>10</v>
      </c>
      <c r="Q46" s="674" t="str">
        <f t="shared" si="4"/>
        <v>-</v>
      </c>
      <c r="R46" s="665"/>
      <c r="S46" s="80"/>
    </row>
    <row r="47" spans="1:19" ht="23.25" customHeight="1">
      <c r="A47" s="27"/>
      <c r="B47" s="164" t="s">
        <v>118</v>
      </c>
      <c r="C47" s="126" t="s">
        <v>116</v>
      </c>
      <c r="D47" s="126" t="s">
        <v>116</v>
      </c>
      <c r="E47" s="126" t="s">
        <v>116</v>
      </c>
      <c r="F47" s="126" t="s">
        <v>116</v>
      </c>
      <c r="G47" s="126" t="s">
        <v>116</v>
      </c>
      <c r="H47" s="126" t="s">
        <v>116</v>
      </c>
      <c r="I47" s="126" t="s">
        <v>116</v>
      </c>
      <c r="J47" s="126" t="s">
        <v>116</v>
      </c>
      <c r="K47" s="126" t="s">
        <v>116</v>
      </c>
      <c r="L47" s="126" t="s">
        <v>116</v>
      </c>
      <c r="M47" s="126" t="s">
        <v>116</v>
      </c>
      <c r="N47" s="126" t="s">
        <v>116</v>
      </c>
      <c r="O47" s="126" t="s">
        <v>116</v>
      </c>
      <c r="P47" s="140">
        <v>0</v>
      </c>
      <c r="Q47" s="674" t="str">
        <f t="shared" si="4"/>
        <v>-</v>
      </c>
      <c r="R47" s="665"/>
      <c r="S47" s="80"/>
    </row>
    <row r="48" spans="1:19" ht="23.25" customHeight="1">
      <c r="A48" s="27"/>
      <c r="B48" s="662" t="s">
        <v>119</v>
      </c>
      <c r="C48" s="663">
        <f>SUM(C41:C47)</f>
        <v>49</v>
      </c>
      <c r="D48" s="663">
        <f t="shared" ref="D48:P48" si="5">SUM(D41:D47)</f>
        <v>79</v>
      </c>
      <c r="E48" s="663">
        <f t="shared" si="5"/>
        <v>93</v>
      </c>
      <c r="F48" s="663">
        <f t="shared" si="5"/>
        <v>115</v>
      </c>
      <c r="G48" s="663">
        <f t="shared" si="5"/>
        <v>186</v>
      </c>
      <c r="H48" s="663">
        <f t="shared" si="5"/>
        <v>264</v>
      </c>
      <c r="I48" s="663">
        <f t="shared" si="5"/>
        <v>225</v>
      </c>
      <c r="J48" s="663">
        <f t="shared" si="5"/>
        <v>310</v>
      </c>
      <c r="K48" s="663">
        <f t="shared" si="5"/>
        <v>380</v>
      </c>
      <c r="L48" s="663">
        <f t="shared" si="5"/>
        <v>381</v>
      </c>
      <c r="M48" s="663">
        <f t="shared" si="5"/>
        <v>456</v>
      </c>
      <c r="N48" s="663">
        <f t="shared" si="5"/>
        <v>279</v>
      </c>
      <c r="O48" s="663">
        <f t="shared" si="5"/>
        <v>560</v>
      </c>
      <c r="P48" s="663">
        <f t="shared" si="5"/>
        <v>390</v>
      </c>
      <c r="Q48" s="675">
        <f t="shared" si="4"/>
        <v>6.9591836734693882</v>
      </c>
      <c r="R48" s="665"/>
      <c r="S48" s="80"/>
    </row>
    <row r="49" spans="1:19" ht="23.25" customHeight="1">
      <c r="A49" s="27"/>
      <c r="B49" s="664" t="s">
        <v>7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65"/>
      <c r="S49" s="80"/>
    </row>
    <row r="50" spans="1:19" ht="23.25" customHeight="1">
      <c r="A50" s="27"/>
      <c r="B50" s="171" t="s">
        <v>124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665"/>
      <c r="S50" s="80"/>
    </row>
    <row r="51" spans="1:19" ht="23.25" customHeight="1">
      <c r="A51" s="27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665"/>
      <c r="S51" s="80"/>
    </row>
    <row r="52" spans="1:19" ht="23.25" customHeight="1">
      <c r="A52" s="27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665"/>
      <c r="S52" s="80"/>
    </row>
    <row r="53" spans="1:19" ht="23.25" customHeight="1">
      <c r="A53" s="27"/>
      <c r="B53" s="654" t="s">
        <v>125</v>
      </c>
      <c r="C53" s="387"/>
      <c r="D53" s="655"/>
      <c r="E53" s="656"/>
      <c r="F53" s="656"/>
      <c r="G53" s="657"/>
      <c r="H53" s="658"/>
      <c r="I53" s="658"/>
      <c r="J53" s="335"/>
      <c r="K53" s="335"/>
      <c r="L53" s="335"/>
      <c r="M53" s="335"/>
      <c r="N53" s="335"/>
      <c r="O53" s="335"/>
      <c r="P53" s="335"/>
      <c r="Q53" s="335"/>
      <c r="R53" s="665"/>
      <c r="S53" s="80"/>
    </row>
    <row r="54" spans="1:19" ht="23.25" customHeight="1">
      <c r="A54" s="27"/>
      <c r="B54" s="659" t="s">
        <v>111</v>
      </c>
      <c r="C54" s="660" t="s">
        <v>126</v>
      </c>
      <c r="D54" s="660" t="s">
        <v>127</v>
      </c>
      <c r="E54" s="660" t="s">
        <v>128</v>
      </c>
      <c r="F54" s="660" t="s">
        <v>129</v>
      </c>
      <c r="G54" s="660" t="s">
        <v>130</v>
      </c>
      <c r="H54" s="670" t="s">
        <v>131</v>
      </c>
      <c r="I54" s="670" t="s">
        <v>132</v>
      </c>
      <c r="J54" s="670" t="s">
        <v>133</v>
      </c>
      <c r="K54" s="670" t="s">
        <v>134</v>
      </c>
      <c r="L54" s="670" t="s">
        <v>135</v>
      </c>
      <c r="M54" s="670" t="s">
        <v>136</v>
      </c>
      <c r="N54" s="670" t="s">
        <v>137</v>
      </c>
      <c r="O54" s="551" t="s">
        <v>138</v>
      </c>
      <c r="P54" s="671" t="s">
        <v>139</v>
      </c>
      <c r="Q54" s="334" t="s">
        <v>112</v>
      </c>
      <c r="R54" s="665"/>
      <c r="S54" s="80"/>
    </row>
    <row r="55" spans="1:19" ht="23.25" customHeight="1">
      <c r="A55" s="27"/>
      <c r="B55" s="64" t="s">
        <v>4</v>
      </c>
      <c r="C55" s="124">
        <v>24</v>
      </c>
      <c r="D55" s="124">
        <v>30</v>
      </c>
      <c r="E55" s="124">
        <v>35</v>
      </c>
      <c r="F55" s="124">
        <v>44</v>
      </c>
      <c r="G55" s="124">
        <v>71</v>
      </c>
      <c r="H55" s="138">
        <v>94</v>
      </c>
      <c r="I55" s="138">
        <v>117</v>
      </c>
      <c r="J55" s="138">
        <v>144</v>
      </c>
      <c r="K55" s="138">
        <v>184</v>
      </c>
      <c r="L55" s="138">
        <v>242</v>
      </c>
      <c r="M55" s="138">
        <v>279</v>
      </c>
      <c r="N55" s="138">
        <v>313</v>
      </c>
      <c r="O55" s="138">
        <v>339</v>
      </c>
      <c r="P55" s="138">
        <v>356</v>
      </c>
      <c r="Q55" s="674">
        <f>IF(ISERROR(P55/C55-1),"-",(P55/C55-1))</f>
        <v>13.833333333333334</v>
      </c>
      <c r="R55" s="665"/>
      <c r="S55" s="80"/>
    </row>
    <row r="56" spans="1:19" ht="23.25" customHeight="1">
      <c r="A56" s="27"/>
      <c r="B56" s="64" t="s">
        <v>3</v>
      </c>
      <c r="C56" s="124">
        <v>117</v>
      </c>
      <c r="D56" s="124">
        <v>150</v>
      </c>
      <c r="E56" s="124">
        <v>197</v>
      </c>
      <c r="F56" s="124">
        <v>295</v>
      </c>
      <c r="G56" s="124">
        <v>354</v>
      </c>
      <c r="H56" s="138">
        <v>550</v>
      </c>
      <c r="I56" s="138">
        <v>636</v>
      </c>
      <c r="J56" s="138">
        <v>734</v>
      </c>
      <c r="K56" s="138">
        <v>700</v>
      </c>
      <c r="L56" s="138">
        <v>749</v>
      </c>
      <c r="M56" s="138">
        <v>794</v>
      </c>
      <c r="N56" s="138">
        <v>867</v>
      </c>
      <c r="O56" s="138">
        <v>901</v>
      </c>
      <c r="P56" s="138">
        <v>875</v>
      </c>
      <c r="Q56" s="674">
        <f t="shared" ref="Q56:Q63" si="6">IF(ISERROR(P56/C56-1),"-",(P56/C56-1))</f>
        <v>6.4786324786324787</v>
      </c>
      <c r="R56" s="665"/>
      <c r="S56" s="80"/>
    </row>
    <row r="57" spans="1:19" ht="23.25" customHeight="1">
      <c r="A57" s="27"/>
      <c r="B57" s="64" t="s">
        <v>113</v>
      </c>
      <c r="C57" s="124" t="s">
        <v>116</v>
      </c>
      <c r="D57" s="124">
        <v>36</v>
      </c>
      <c r="E57" s="124">
        <v>104</v>
      </c>
      <c r="F57" s="124">
        <v>178</v>
      </c>
      <c r="G57" s="124">
        <v>111</v>
      </c>
      <c r="H57" s="138">
        <v>151</v>
      </c>
      <c r="I57" s="138">
        <v>95</v>
      </c>
      <c r="J57" s="138">
        <v>512</v>
      </c>
      <c r="K57" s="138">
        <v>422</v>
      </c>
      <c r="L57" s="138">
        <v>428</v>
      </c>
      <c r="M57" s="138">
        <v>196</v>
      </c>
      <c r="N57" s="138">
        <v>392</v>
      </c>
      <c r="O57" s="138">
        <v>298</v>
      </c>
      <c r="P57" s="138">
        <v>19</v>
      </c>
      <c r="Q57" s="674" t="str">
        <f t="shared" si="6"/>
        <v>-</v>
      </c>
      <c r="R57" s="665"/>
      <c r="S57" s="80"/>
    </row>
    <row r="58" spans="1:19" ht="23.25" customHeight="1">
      <c r="A58" s="27"/>
      <c r="B58" s="64" t="s">
        <v>114</v>
      </c>
      <c r="C58" s="124" t="s">
        <v>116</v>
      </c>
      <c r="D58" s="124">
        <v>14</v>
      </c>
      <c r="E58" s="124">
        <v>14</v>
      </c>
      <c r="F58" s="124" t="s">
        <v>116</v>
      </c>
      <c r="G58" s="124" t="s">
        <v>116</v>
      </c>
      <c r="H58" s="138">
        <v>25</v>
      </c>
      <c r="I58" s="138" t="s">
        <v>116</v>
      </c>
      <c r="J58" s="138" t="s">
        <v>116</v>
      </c>
      <c r="K58" s="138" t="s">
        <v>116</v>
      </c>
      <c r="L58" s="138" t="s">
        <v>116</v>
      </c>
      <c r="M58" s="138" t="s">
        <v>116</v>
      </c>
      <c r="N58" s="138" t="s">
        <v>116</v>
      </c>
      <c r="O58" s="138" t="s">
        <v>116</v>
      </c>
      <c r="P58" s="138" t="s">
        <v>116</v>
      </c>
      <c r="Q58" s="674" t="str">
        <f t="shared" si="6"/>
        <v>-</v>
      </c>
      <c r="R58" s="665"/>
      <c r="S58" s="80"/>
    </row>
    <row r="59" spans="1:19" ht="23.25" customHeight="1">
      <c r="A59" s="27"/>
      <c r="B59" s="64" t="s">
        <v>115</v>
      </c>
      <c r="C59" s="124" t="s">
        <v>116</v>
      </c>
      <c r="D59" s="124" t="s">
        <v>116</v>
      </c>
      <c r="E59" s="124" t="s">
        <v>116</v>
      </c>
      <c r="F59" s="124" t="s">
        <v>116</v>
      </c>
      <c r="G59" s="124">
        <v>7</v>
      </c>
      <c r="H59" s="138">
        <v>16</v>
      </c>
      <c r="I59" s="138">
        <v>20</v>
      </c>
      <c r="J59" s="138">
        <v>41</v>
      </c>
      <c r="K59" s="138">
        <v>36</v>
      </c>
      <c r="L59" s="138">
        <v>29</v>
      </c>
      <c r="M59" s="138">
        <v>33</v>
      </c>
      <c r="N59" s="138">
        <v>39</v>
      </c>
      <c r="O59" s="138">
        <v>38</v>
      </c>
      <c r="P59" s="138">
        <v>34</v>
      </c>
      <c r="Q59" s="674" t="str">
        <f t="shared" si="6"/>
        <v>-</v>
      </c>
      <c r="R59" s="665"/>
      <c r="S59" s="80"/>
    </row>
    <row r="60" spans="1:19" ht="23.25" customHeight="1">
      <c r="A60" s="27"/>
      <c r="B60" s="64" t="s">
        <v>117</v>
      </c>
      <c r="C60" s="124" t="s">
        <v>116</v>
      </c>
      <c r="D60" s="124" t="s">
        <v>116</v>
      </c>
      <c r="E60" s="124" t="s">
        <v>116</v>
      </c>
      <c r="F60" s="124" t="s">
        <v>116</v>
      </c>
      <c r="G60" s="124">
        <v>8</v>
      </c>
      <c r="H60" s="138">
        <v>15</v>
      </c>
      <c r="I60" s="138">
        <v>20</v>
      </c>
      <c r="J60" s="138">
        <v>26</v>
      </c>
      <c r="K60" s="138">
        <v>31</v>
      </c>
      <c r="L60" s="138">
        <v>21</v>
      </c>
      <c r="M60" s="138">
        <v>20</v>
      </c>
      <c r="N60" s="138">
        <v>24</v>
      </c>
      <c r="O60" s="138">
        <v>31</v>
      </c>
      <c r="P60" s="138">
        <v>39</v>
      </c>
      <c r="Q60" s="674" t="str">
        <f t="shared" si="6"/>
        <v>-</v>
      </c>
      <c r="R60" s="665"/>
      <c r="S60" s="80"/>
    </row>
    <row r="61" spans="1:19" ht="23.25" customHeight="1">
      <c r="A61" s="27"/>
      <c r="B61" s="64" t="s">
        <v>118</v>
      </c>
      <c r="C61" s="124" t="s">
        <v>116</v>
      </c>
      <c r="D61" s="124" t="s">
        <v>116</v>
      </c>
      <c r="E61" s="124" t="s">
        <v>116</v>
      </c>
      <c r="F61" s="124" t="s">
        <v>116</v>
      </c>
      <c r="G61" s="124" t="s">
        <v>116</v>
      </c>
      <c r="H61" s="124" t="s">
        <v>116</v>
      </c>
      <c r="I61" s="124" t="s">
        <v>116</v>
      </c>
      <c r="J61" s="124" t="s">
        <v>116</v>
      </c>
      <c r="K61" s="124" t="s">
        <v>116</v>
      </c>
      <c r="L61" s="124" t="s">
        <v>116</v>
      </c>
      <c r="M61" s="124" t="s">
        <v>116</v>
      </c>
      <c r="N61" s="124" t="s">
        <v>116</v>
      </c>
      <c r="O61" s="138">
        <v>6</v>
      </c>
      <c r="P61" s="138">
        <v>12</v>
      </c>
      <c r="Q61" s="674" t="str">
        <f t="shared" si="6"/>
        <v>-</v>
      </c>
      <c r="R61" s="665"/>
      <c r="S61" s="80"/>
    </row>
    <row r="62" spans="1:19" ht="23.25" customHeight="1">
      <c r="A62" s="27"/>
      <c r="B62" s="64" t="s">
        <v>140</v>
      </c>
      <c r="C62" s="124">
        <v>56</v>
      </c>
      <c r="D62" s="124">
        <v>37</v>
      </c>
      <c r="E62" s="124">
        <v>88</v>
      </c>
      <c r="F62" s="124">
        <v>87</v>
      </c>
      <c r="G62" s="124">
        <v>122</v>
      </c>
      <c r="H62" s="138">
        <v>142</v>
      </c>
      <c r="I62" s="138">
        <v>115</v>
      </c>
      <c r="J62" s="138">
        <v>158</v>
      </c>
      <c r="K62" s="138">
        <v>144</v>
      </c>
      <c r="L62" s="138">
        <v>200</v>
      </c>
      <c r="M62" s="138">
        <v>188</v>
      </c>
      <c r="N62" s="138">
        <v>216</v>
      </c>
      <c r="O62" s="138">
        <v>195</v>
      </c>
      <c r="P62" s="138">
        <v>214</v>
      </c>
      <c r="Q62" s="674">
        <f t="shared" si="6"/>
        <v>2.8214285714285716</v>
      </c>
      <c r="R62" s="665"/>
      <c r="S62" s="80"/>
    </row>
    <row r="63" spans="1:19" ht="23.25" customHeight="1">
      <c r="B63" s="662" t="s">
        <v>119</v>
      </c>
      <c r="C63" s="663">
        <f>SUM(C55:C62)</f>
        <v>197</v>
      </c>
      <c r="D63" s="663">
        <f t="shared" ref="D63:P63" si="7">SUM(D55:D62)</f>
        <v>267</v>
      </c>
      <c r="E63" s="663">
        <f t="shared" si="7"/>
        <v>438</v>
      </c>
      <c r="F63" s="663">
        <f t="shared" si="7"/>
        <v>604</v>
      </c>
      <c r="G63" s="663">
        <f t="shared" si="7"/>
        <v>673</v>
      </c>
      <c r="H63" s="663">
        <f t="shared" si="7"/>
        <v>993</v>
      </c>
      <c r="I63" s="663">
        <f t="shared" si="7"/>
        <v>1003</v>
      </c>
      <c r="J63" s="663">
        <f t="shared" si="7"/>
        <v>1615</v>
      </c>
      <c r="K63" s="663">
        <f t="shared" si="7"/>
        <v>1517</v>
      </c>
      <c r="L63" s="663">
        <f t="shared" si="7"/>
        <v>1669</v>
      </c>
      <c r="M63" s="663">
        <f t="shared" si="7"/>
        <v>1510</v>
      </c>
      <c r="N63" s="663">
        <f t="shared" si="7"/>
        <v>1851</v>
      </c>
      <c r="O63" s="663">
        <f t="shared" si="7"/>
        <v>1808</v>
      </c>
      <c r="P63" s="663">
        <f t="shared" si="7"/>
        <v>1549</v>
      </c>
      <c r="Q63" s="675">
        <f t="shared" si="6"/>
        <v>6.8629441624365484</v>
      </c>
      <c r="R63" s="80"/>
      <c r="S63" s="80"/>
    </row>
    <row r="64" spans="1:19" ht="23.25" customHeight="1">
      <c r="B64" s="664" t="s">
        <v>7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80"/>
      <c r="S64" s="80"/>
    </row>
    <row r="65" spans="2:19" ht="23.25" customHeight="1">
      <c r="B65" s="676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80"/>
      <c r="S65" s="80"/>
    </row>
    <row r="66" spans="2:19" ht="23.2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80"/>
      <c r="S66" s="80"/>
    </row>
    <row r="67" spans="2:19" ht="23.25" customHeight="1">
      <c r="B67" s="654" t="s">
        <v>141</v>
      </c>
      <c r="C67" s="387"/>
      <c r="D67" s="655"/>
      <c r="E67" s="656"/>
      <c r="F67" s="656"/>
      <c r="G67" s="657"/>
      <c r="H67" s="658"/>
      <c r="I67" s="658"/>
      <c r="J67" s="335"/>
      <c r="K67" s="335"/>
      <c r="L67" s="335"/>
      <c r="M67" s="335"/>
      <c r="N67" s="335"/>
      <c r="O67" s="335"/>
      <c r="P67" s="335"/>
      <c r="Q67" s="335"/>
      <c r="R67" s="80"/>
      <c r="S67" s="80"/>
    </row>
    <row r="68" spans="2:19" ht="23.25" customHeight="1">
      <c r="B68" s="659" t="s">
        <v>111</v>
      </c>
      <c r="C68" s="677" t="s">
        <v>142</v>
      </c>
      <c r="D68" s="677" t="s">
        <v>143</v>
      </c>
      <c r="E68" s="677" t="s">
        <v>144</v>
      </c>
      <c r="F68" s="677" t="s">
        <v>145</v>
      </c>
      <c r="G68" s="677" t="s">
        <v>146</v>
      </c>
      <c r="H68" s="678" t="s">
        <v>147</v>
      </c>
      <c r="I68" s="678" t="s">
        <v>148</v>
      </c>
      <c r="J68" s="678" t="s">
        <v>149</v>
      </c>
      <c r="K68" s="678" t="s">
        <v>150</v>
      </c>
      <c r="L68" s="678" t="s">
        <v>151</v>
      </c>
      <c r="M68" s="678" t="s">
        <v>152</v>
      </c>
      <c r="N68" s="678" t="s">
        <v>153</v>
      </c>
      <c r="O68" s="551" t="s">
        <v>154</v>
      </c>
      <c r="P68" s="671" t="s">
        <v>155</v>
      </c>
      <c r="Q68" s="683" t="s">
        <v>112</v>
      </c>
      <c r="R68" s="80"/>
      <c r="S68" s="80"/>
    </row>
    <row r="69" spans="2:19" ht="23.25" customHeight="1">
      <c r="B69" s="679" t="s">
        <v>4</v>
      </c>
      <c r="C69" s="122" t="s">
        <v>116</v>
      </c>
      <c r="D69" s="122" t="s">
        <v>116</v>
      </c>
      <c r="E69" s="122" t="s">
        <v>116</v>
      </c>
      <c r="F69" s="122" t="s">
        <v>116</v>
      </c>
      <c r="G69" s="122">
        <v>60</v>
      </c>
      <c r="H69" s="137">
        <v>85</v>
      </c>
      <c r="I69" s="137">
        <v>104</v>
      </c>
      <c r="J69" s="137">
        <v>144</v>
      </c>
      <c r="K69" s="137">
        <v>175</v>
      </c>
      <c r="L69" s="137">
        <v>228</v>
      </c>
      <c r="M69" s="137">
        <v>263</v>
      </c>
      <c r="N69" s="137">
        <v>280</v>
      </c>
      <c r="O69" s="138">
        <v>308</v>
      </c>
      <c r="P69" s="138">
        <v>315</v>
      </c>
      <c r="Q69" s="684" t="str">
        <f>IF(ISERROR(P69/C69-1),"-",(P69/C69-1))</f>
        <v>-</v>
      </c>
      <c r="R69" s="80"/>
      <c r="S69" s="80"/>
    </row>
    <row r="70" spans="2:19" ht="23.25" customHeight="1">
      <c r="B70" s="64" t="s">
        <v>3</v>
      </c>
      <c r="C70" s="124" t="s">
        <v>116</v>
      </c>
      <c r="D70" s="124" t="s">
        <v>116</v>
      </c>
      <c r="E70" s="124" t="s">
        <v>116</v>
      </c>
      <c r="F70" s="124" t="s">
        <v>116</v>
      </c>
      <c r="G70" s="124">
        <v>324</v>
      </c>
      <c r="H70" s="138">
        <v>445</v>
      </c>
      <c r="I70" s="138">
        <v>505</v>
      </c>
      <c r="J70" s="138">
        <v>548</v>
      </c>
      <c r="K70" s="138">
        <v>531</v>
      </c>
      <c r="L70" s="138">
        <v>588</v>
      </c>
      <c r="M70" s="138">
        <v>622</v>
      </c>
      <c r="N70" s="138">
        <v>676</v>
      </c>
      <c r="O70" s="138">
        <v>728</v>
      </c>
      <c r="P70" s="138">
        <v>682</v>
      </c>
      <c r="Q70" s="674" t="str">
        <f t="shared" ref="Q70:Q77" si="8">IF(ISERROR(P70/C70-1),"-",(P70/C70-1))</f>
        <v>-</v>
      </c>
      <c r="R70" s="80"/>
      <c r="S70" s="80"/>
    </row>
    <row r="71" spans="2:19" ht="23.25" customHeight="1">
      <c r="B71" s="64" t="s">
        <v>113</v>
      </c>
      <c r="C71" s="124" t="s">
        <v>116</v>
      </c>
      <c r="D71" s="124">
        <v>67</v>
      </c>
      <c r="E71" s="124">
        <v>122</v>
      </c>
      <c r="F71" s="124">
        <v>181</v>
      </c>
      <c r="G71" s="124">
        <v>142</v>
      </c>
      <c r="H71" s="138">
        <v>156</v>
      </c>
      <c r="I71" s="138">
        <v>127</v>
      </c>
      <c r="J71" s="138">
        <v>451</v>
      </c>
      <c r="K71" s="138">
        <v>514</v>
      </c>
      <c r="L71" s="138" t="s">
        <v>156</v>
      </c>
      <c r="M71" s="138">
        <v>16</v>
      </c>
      <c r="N71" s="138">
        <v>338</v>
      </c>
      <c r="O71" s="138">
        <v>268</v>
      </c>
      <c r="P71" s="138">
        <v>18</v>
      </c>
      <c r="Q71" s="674" t="str">
        <f t="shared" si="8"/>
        <v>-</v>
      </c>
      <c r="R71" s="80"/>
      <c r="S71" s="80"/>
    </row>
    <row r="72" spans="2:19" ht="23.25" customHeight="1">
      <c r="B72" s="64" t="s">
        <v>114</v>
      </c>
      <c r="C72" s="124">
        <v>14</v>
      </c>
      <c r="D72" s="124">
        <v>14</v>
      </c>
      <c r="E72" s="124" t="s">
        <v>116</v>
      </c>
      <c r="F72" s="124" t="s">
        <v>116</v>
      </c>
      <c r="G72" s="124">
        <v>25</v>
      </c>
      <c r="H72" s="138" t="s">
        <v>116</v>
      </c>
      <c r="I72" s="138" t="s">
        <v>116</v>
      </c>
      <c r="J72" s="138" t="s">
        <v>116</v>
      </c>
      <c r="K72" s="138" t="s">
        <v>116</v>
      </c>
      <c r="L72" s="138" t="s">
        <v>116</v>
      </c>
      <c r="M72" s="138" t="s">
        <v>116</v>
      </c>
      <c r="N72" s="138" t="s">
        <v>116</v>
      </c>
      <c r="O72" s="138" t="s">
        <v>116</v>
      </c>
      <c r="P72" s="138" t="s">
        <v>116</v>
      </c>
      <c r="Q72" s="674" t="str">
        <f t="shared" si="8"/>
        <v>-</v>
      </c>
      <c r="R72" s="80"/>
      <c r="S72" s="80"/>
    </row>
    <row r="73" spans="2:19" ht="23.25" customHeight="1">
      <c r="B73" s="64" t="s">
        <v>115</v>
      </c>
      <c r="C73" s="124" t="s">
        <v>116</v>
      </c>
      <c r="D73" s="124" t="s">
        <v>116</v>
      </c>
      <c r="E73" s="124" t="s">
        <v>116</v>
      </c>
      <c r="F73" s="124" t="s">
        <v>116</v>
      </c>
      <c r="G73" s="124">
        <v>7</v>
      </c>
      <c r="H73" s="138">
        <v>15</v>
      </c>
      <c r="I73" s="138">
        <v>19</v>
      </c>
      <c r="J73" s="138">
        <v>22</v>
      </c>
      <c r="K73" s="138">
        <v>36</v>
      </c>
      <c r="L73" s="138">
        <v>29</v>
      </c>
      <c r="M73" s="138">
        <v>33</v>
      </c>
      <c r="N73" s="138">
        <v>37</v>
      </c>
      <c r="O73" s="138">
        <v>33</v>
      </c>
      <c r="P73" s="138">
        <v>32</v>
      </c>
      <c r="Q73" s="674" t="str">
        <f t="shared" si="8"/>
        <v>-</v>
      </c>
      <c r="R73" s="80"/>
      <c r="S73" s="80"/>
    </row>
    <row r="74" spans="2:19" ht="23.25" customHeight="1">
      <c r="B74" s="64" t="s">
        <v>117</v>
      </c>
      <c r="C74" s="124" t="s">
        <v>116</v>
      </c>
      <c r="D74" s="124" t="s">
        <v>116</v>
      </c>
      <c r="E74" s="124" t="s">
        <v>116</v>
      </c>
      <c r="F74" s="124" t="s">
        <v>116</v>
      </c>
      <c r="G74" s="124">
        <v>7</v>
      </c>
      <c r="H74" s="138">
        <v>15</v>
      </c>
      <c r="I74" s="138">
        <v>19</v>
      </c>
      <c r="J74" s="138">
        <v>20</v>
      </c>
      <c r="K74" s="138">
        <v>31</v>
      </c>
      <c r="L74" s="138">
        <v>21</v>
      </c>
      <c r="M74" s="138">
        <v>20</v>
      </c>
      <c r="N74" s="138">
        <v>22</v>
      </c>
      <c r="O74" s="138">
        <v>30</v>
      </c>
      <c r="P74" s="138">
        <v>37</v>
      </c>
      <c r="Q74" s="674" t="str">
        <f t="shared" si="8"/>
        <v>-</v>
      </c>
      <c r="R74" s="80"/>
      <c r="S74" s="80"/>
    </row>
    <row r="75" spans="2:19" ht="23.25" customHeight="1">
      <c r="B75" s="64" t="s">
        <v>118</v>
      </c>
      <c r="C75" s="124" t="s">
        <v>116</v>
      </c>
      <c r="D75" s="124" t="s">
        <v>116</v>
      </c>
      <c r="E75" s="124" t="s">
        <v>116</v>
      </c>
      <c r="F75" s="124" t="s">
        <v>116</v>
      </c>
      <c r="G75" s="124" t="s">
        <v>116</v>
      </c>
      <c r="H75" s="124" t="s">
        <v>116</v>
      </c>
      <c r="I75" s="124" t="s">
        <v>116</v>
      </c>
      <c r="J75" s="124" t="s">
        <v>116</v>
      </c>
      <c r="K75" s="124" t="s">
        <v>116</v>
      </c>
      <c r="L75" s="124" t="s">
        <v>116</v>
      </c>
      <c r="M75" s="124" t="s">
        <v>116</v>
      </c>
      <c r="N75" s="124" t="s">
        <v>116</v>
      </c>
      <c r="O75" s="138">
        <v>6</v>
      </c>
      <c r="P75" s="138">
        <v>12</v>
      </c>
      <c r="Q75" s="674" t="str">
        <f t="shared" si="8"/>
        <v>-</v>
      </c>
      <c r="R75" s="80"/>
      <c r="S75" s="80"/>
    </row>
    <row r="76" spans="2:19" ht="23.25" customHeight="1">
      <c r="B76" s="255" t="s">
        <v>140</v>
      </c>
      <c r="C76" s="126">
        <v>37</v>
      </c>
      <c r="D76" s="126">
        <v>29</v>
      </c>
      <c r="E76" s="126">
        <v>74</v>
      </c>
      <c r="F76" s="126">
        <v>94</v>
      </c>
      <c r="G76" s="126">
        <v>147</v>
      </c>
      <c r="H76" s="151">
        <v>144</v>
      </c>
      <c r="I76" s="151">
        <v>61</v>
      </c>
      <c r="J76" s="151">
        <v>134</v>
      </c>
      <c r="K76" s="151" t="s">
        <v>116</v>
      </c>
      <c r="L76" s="151">
        <v>159</v>
      </c>
      <c r="M76" s="151">
        <v>232</v>
      </c>
      <c r="N76" s="151">
        <v>243</v>
      </c>
      <c r="O76" s="151">
        <v>241</v>
      </c>
      <c r="P76" s="151">
        <v>234</v>
      </c>
      <c r="Q76" s="674">
        <f t="shared" si="8"/>
        <v>5.3243243243243246</v>
      </c>
      <c r="R76" s="80"/>
      <c r="S76" s="80"/>
    </row>
    <row r="77" spans="2:19" ht="23.25" customHeight="1">
      <c r="B77" s="680" t="s">
        <v>119</v>
      </c>
      <c r="C77" s="681">
        <f>SUM(C69:C76)</f>
        <v>51</v>
      </c>
      <c r="D77" s="681">
        <f t="shared" ref="D77:P77" si="9">SUM(D69:D76)</f>
        <v>110</v>
      </c>
      <c r="E77" s="681">
        <f t="shared" si="9"/>
        <v>196</v>
      </c>
      <c r="F77" s="681">
        <f t="shared" si="9"/>
        <v>275</v>
      </c>
      <c r="G77" s="681">
        <f t="shared" si="9"/>
        <v>712</v>
      </c>
      <c r="H77" s="681">
        <f t="shared" si="9"/>
        <v>860</v>
      </c>
      <c r="I77" s="681">
        <f t="shared" si="9"/>
        <v>835</v>
      </c>
      <c r="J77" s="681">
        <f t="shared" si="9"/>
        <v>1319</v>
      </c>
      <c r="K77" s="681">
        <f t="shared" si="9"/>
        <v>1287</v>
      </c>
      <c r="L77" s="681">
        <f t="shared" si="9"/>
        <v>1025</v>
      </c>
      <c r="M77" s="681">
        <f t="shared" si="9"/>
        <v>1186</v>
      </c>
      <c r="N77" s="681">
        <f t="shared" si="9"/>
        <v>1596</v>
      </c>
      <c r="O77" s="681">
        <f t="shared" si="9"/>
        <v>1614</v>
      </c>
      <c r="P77" s="681">
        <f t="shared" si="9"/>
        <v>1330</v>
      </c>
      <c r="Q77" s="675">
        <f t="shared" si="8"/>
        <v>25.078431372549019</v>
      </c>
      <c r="R77" s="80"/>
      <c r="S77" s="80"/>
    </row>
    <row r="78" spans="2:19" ht="23.25" customHeight="1">
      <c r="B78" s="664" t="s">
        <v>7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80"/>
      <c r="S78" s="80"/>
    </row>
    <row r="79" spans="2:19" ht="23.25" customHeight="1">
      <c r="B79" s="171" t="s">
        <v>157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80"/>
      <c r="S79" s="80"/>
    </row>
    <row r="80" spans="2:19" ht="23.25" customHeight="1">
      <c r="B80" s="171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80"/>
      <c r="S80" s="80"/>
    </row>
    <row r="81" spans="2:19" ht="23.25" customHeight="1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80"/>
      <c r="S81" s="80"/>
    </row>
    <row r="82" spans="2:19" ht="23.25" customHeight="1">
      <c r="B82" s="654" t="s">
        <v>158</v>
      </c>
      <c r="C82" s="387"/>
      <c r="D82" s="655"/>
      <c r="E82" s="656"/>
      <c r="F82" s="656"/>
      <c r="G82" s="657"/>
      <c r="H82" s="658"/>
      <c r="I82" s="658"/>
      <c r="J82" s="335"/>
      <c r="K82" s="335"/>
      <c r="L82" s="335"/>
      <c r="M82" s="335"/>
      <c r="N82" s="335"/>
      <c r="O82" s="335"/>
      <c r="P82" s="335"/>
      <c r="Q82" s="335"/>
      <c r="R82" s="80"/>
      <c r="S82" s="80"/>
    </row>
    <row r="83" spans="2:19" ht="23.25" customHeight="1">
      <c r="B83" s="659" t="s">
        <v>111</v>
      </c>
      <c r="C83" s="660">
        <v>2006</v>
      </c>
      <c r="D83" s="660">
        <v>2007</v>
      </c>
      <c r="E83" s="660">
        <v>2008</v>
      </c>
      <c r="F83" s="660">
        <v>2009</v>
      </c>
      <c r="G83" s="660">
        <v>2010</v>
      </c>
      <c r="H83" s="660">
        <v>2011</v>
      </c>
      <c r="I83" s="660">
        <v>2012</v>
      </c>
      <c r="J83" s="660">
        <v>2013</v>
      </c>
      <c r="K83" s="660">
        <v>2014</v>
      </c>
      <c r="L83" s="670">
        <v>2015</v>
      </c>
      <c r="M83" s="670">
        <v>2016</v>
      </c>
      <c r="N83" s="670">
        <v>2017</v>
      </c>
      <c r="O83" s="551">
        <v>2018</v>
      </c>
      <c r="P83" s="551">
        <v>2019</v>
      </c>
      <c r="Q83" s="685"/>
      <c r="R83" s="80"/>
      <c r="S83" s="80"/>
    </row>
    <row r="84" spans="2:19" ht="23.25" customHeight="1">
      <c r="B84" s="64" t="s">
        <v>4</v>
      </c>
      <c r="C84" s="124">
        <v>0</v>
      </c>
      <c r="D84" s="124">
        <v>0</v>
      </c>
      <c r="E84" s="124">
        <v>0</v>
      </c>
      <c r="F84" s="124">
        <v>1</v>
      </c>
      <c r="G84" s="124">
        <v>2</v>
      </c>
      <c r="H84" s="138">
        <v>1</v>
      </c>
      <c r="I84" s="138">
        <v>2</v>
      </c>
      <c r="J84" s="138">
        <v>3</v>
      </c>
      <c r="K84" s="138">
        <v>4</v>
      </c>
      <c r="L84" s="138">
        <v>2</v>
      </c>
      <c r="M84" s="138">
        <v>6</v>
      </c>
      <c r="N84" s="138">
        <v>4</v>
      </c>
      <c r="O84" s="138">
        <v>13</v>
      </c>
      <c r="P84" s="138">
        <v>12</v>
      </c>
      <c r="Q84" s="686"/>
      <c r="R84" s="80"/>
      <c r="S84" s="80"/>
    </row>
    <row r="85" spans="2:19" ht="23.25" customHeight="1">
      <c r="B85" s="64" t="s">
        <v>3</v>
      </c>
      <c r="C85" s="124">
        <v>0</v>
      </c>
      <c r="D85" s="124">
        <v>3</v>
      </c>
      <c r="E85" s="124">
        <v>7</v>
      </c>
      <c r="F85" s="124">
        <v>9</v>
      </c>
      <c r="G85" s="124">
        <v>11</v>
      </c>
      <c r="H85" s="138">
        <v>14</v>
      </c>
      <c r="I85" s="138">
        <v>26</v>
      </c>
      <c r="J85" s="138">
        <v>42</v>
      </c>
      <c r="K85" s="138">
        <v>37</v>
      </c>
      <c r="L85" s="138">
        <v>37</v>
      </c>
      <c r="M85" s="138">
        <v>50</v>
      </c>
      <c r="N85" s="138">
        <v>32</v>
      </c>
      <c r="O85" s="138">
        <v>62</v>
      </c>
      <c r="P85" s="138">
        <v>57</v>
      </c>
      <c r="Q85" s="686"/>
      <c r="R85" s="80"/>
      <c r="S85" s="80"/>
    </row>
    <row r="86" spans="2:19" ht="23.25" customHeight="1">
      <c r="B86" s="64" t="s">
        <v>113</v>
      </c>
      <c r="C86" s="124" t="s">
        <v>116</v>
      </c>
      <c r="D86" s="124" t="s">
        <v>116</v>
      </c>
      <c r="E86" s="124" t="s">
        <v>116</v>
      </c>
      <c r="F86" s="124" t="s">
        <v>116</v>
      </c>
      <c r="G86" s="124" t="s">
        <v>116</v>
      </c>
      <c r="H86" s="138" t="s">
        <v>116</v>
      </c>
      <c r="I86" s="138" t="s">
        <v>116</v>
      </c>
      <c r="J86" s="138" t="s">
        <v>116</v>
      </c>
      <c r="K86" s="138" t="s">
        <v>116</v>
      </c>
      <c r="L86" s="138">
        <v>129</v>
      </c>
      <c r="M86" s="138">
        <v>36</v>
      </c>
      <c r="N86" s="138">
        <v>127</v>
      </c>
      <c r="O86" s="138">
        <v>59</v>
      </c>
      <c r="P86" s="138">
        <v>1</v>
      </c>
      <c r="Q86" s="686"/>
      <c r="R86" s="80"/>
      <c r="S86" s="80"/>
    </row>
    <row r="87" spans="2:19" ht="23.25" customHeight="1">
      <c r="B87" s="64" t="s">
        <v>114</v>
      </c>
      <c r="C87" s="124" t="s">
        <v>116</v>
      </c>
      <c r="D87" s="124" t="s">
        <v>116</v>
      </c>
      <c r="E87" s="124" t="s">
        <v>116</v>
      </c>
      <c r="F87" s="124" t="s">
        <v>116</v>
      </c>
      <c r="G87" s="124" t="s">
        <v>116</v>
      </c>
      <c r="H87" s="138" t="s">
        <v>116</v>
      </c>
      <c r="I87" s="138" t="s">
        <v>116</v>
      </c>
      <c r="J87" s="138" t="s">
        <v>116</v>
      </c>
      <c r="K87" s="138" t="s">
        <v>116</v>
      </c>
      <c r="L87" s="138" t="s">
        <v>116</v>
      </c>
      <c r="M87" s="138" t="s">
        <v>116</v>
      </c>
      <c r="N87" s="138" t="s">
        <v>116</v>
      </c>
      <c r="O87" s="138" t="s">
        <v>116</v>
      </c>
      <c r="P87" s="138" t="s">
        <v>116</v>
      </c>
      <c r="Q87" s="686"/>
      <c r="R87" s="80"/>
      <c r="S87" s="80"/>
    </row>
    <row r="88" spans="2:19" ht="23.25" customHeight="1">
      <c r="B88" s="64" t="s">
        <v>115</v>
      </c>
      <c r="C88" s="124" t="s">
        <v>116</v>
      </c>
      <c r="D88" s="124" t="s">
        <v>116</v>
      </c>
      <c r="E88" s="124" t="s">
        <v>116</v>
      </c>
      <c r="F88" s="124" t="s">
        <v>116</v>
      </c>
      <c r="G88" s="124">
        <v>0</v>
      </c>
      <c r="H88" s="138">
        <v>2</v>
      </c>
      <c r="I88" s="138">
        <v>1</v>
      </c>
      <c r="J88" s="138">
        <v>1</v>
      </c>
      <c r="K88" s="138">
        <v>9</v>
      </c>
      <c r="L88" s="138">
        <v>13</v>
      </c>
      <c r="M88" s="138">
        <v>0</v>
      </c>
      <c r="N88" s="138">
        <v>2</v>
      </c>
      <c r="O88" s="138">
        <v>5</v>
      </c>
      <c r="P88" s="138">
        <v>4</v>
      </c>
      <c r="Q88" s="686"/>
      <c r="R88" s="80"/>
      <c r="S88" s="80"/>
    </row>
    <row r="89" spans="2:19" ht="23.25" customHeight="1">
      <c r="B89" s="64" t="s">
        <v>117</v>
      </c>
      <c r="C89" s="124" t="s">
        <v>116</v>
      </c>
      <c r="D89" s="124" t="s">
        <v>116</v>
      </c>
      <c r="E89" s="124" t="s">
        <v>116</v>
      </c>
      <c r="F89" s="124" t="s">
        <v>116</v>
      </c>
      <c r="G89" s="124">
        <v>3</v>
      </c>
      <c r="H89" s="138">
        <v>0</v>
      </c>
      <c r="I89" s="138">
        <v>0</v>
      </c>
      <c r="J89" s="138">
        <v>0</v>
      </c>
      <c r="K89" s="138">
        <v>10</v>
      </c>
      <c r="L89" s="138">
        <v>10</v>
      </c>
      <c r="M89" s="138">
        <v>2</v>
      </c>
      <c r="N89" s="138">
        <v>2</v>
      </c>
      <c r="O89" s="138">
        <v>2</v>
      </c>
      <c r="P89" s="138">
        <v>2</v>
      </c>
      <c r="Q89" s="686"/>
      <c r="R89" s="80"/>
      <c r="S89" s="80"/>
    </row>
    <row r="90" spans="2:19" ht="23.25" customHeight="1">
      <c r="B90" s="64" t="s">
        <v>118</v>
      </c>
      <c r="C90" s="151" t="s">
        <v>116</v>
      </c>
      <c r="D90" s="151" t="s">
        <v>116</v>
      </c>
      <c r="E90" s="151" t="s">
        <v>116</v>
      </c>
      <c r="F90" s="151" t="s">
        <v>116</v>
      </c>
      <c r="G90" s="151" t="s">
        <v>116</v>
      </c>
      <c r="H90" s="151" t="s">
        <v>116</v>
      </c>
      <c r="I90" s="151" t="s">
        <v>116</v>
      </c>
      <c r="J90" s="151" t="s">
        <v>116</v>
      </c>
      <c r="K90" s="151" t="s">
        <v>116</v>
      </c>
      <c r="L90" s="151" t="s">
        <v>116</v>
      </c>
      <c r="M90" s="151" t="s">
        <v>116</v>
      </c>
      <c r="N90" s="151" t="s">
        <v>116</v>
      </c>
      <c r="O90" s="126">
        <v>0</v>
      </c>
      <c r="P90" s="126">
        <v>0</v>
      </c>
      <c r="Q90" s="687"/>
      <c r="R90" s="80"/>
      <c r="S90" s="80"/>
    </row>
    <row r="91" spans="2:19" ht="23.25" customHeight="1">
      <c r="B91" s="662" t="s">
        <v>119</v>
      </c>
      <c r="C91" s="663">
        <f>SUM(C84:C90)</f>
        <v>0</v>
      </c>
      <c r="D91" s="663">
        <f t="shared" ref="D91:O91" si="10">SUM(D84:D90)</f>
        <v>3</v>
      </c>
      <c r="E91" s="663">
        <f t="shared" si="10"/>
        <v>7</v>
      </c>
      <c r="F91" s="663">
        <f t="shared" si="10"/>
        <v>10</v>
      </c>
      <c r="G91" s="663">
        <f t="shared" si="10"/>
        <v>16</v>
      </c>
      <c r="H91" s="663">
        <f t="shared" si="10"/>
        <v>17</v>
      </c>
      <c r="I91" s="663">
        <f t="shared" si="10"/>
        <v>29</v>
      </c>
      <c r="J91" s="663">
        <f t="shared" si="10"/>
        <v>46</v>
      </c>
      <c r="K91" s="663">
        <f t="shared" si="10"/>
        <v>60</v>
      </c>
      <c r="L91" s="663">
        <f t="shared" si="10"/>
        <v>191</v>
      </c>
      <c r="M91" s="663">
        <f t="shared" si="10"/>
        <v>94</v>
      </c>
      <c r="N91" s="663">
        <f t="shared" si="10"/>
        <v>167</v>
      </c>
      <c r="O91" s="663">
        <f t="shared" si="10"/>
        <v>141</v>
      </c>
      <c r="P91" s="682">
        <f t="shared" ref="P91" si="11">SUM(P84:P90)</f>
        <v>76</v>
      </c>
      <c r="Q91" s="688"/>
      <c r="R91" s="80"/>
      <c r="S91" s="80"/>
    </row>
    <row r="92" spans="2:19" ht="23.25" customHeight="1">
      <c r="B92" s="664" t="s">
        <v>7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80"/>
      <c r="S92" s="80"/>
    </row>
    <row r="93" spans="2:19" ht="23.25" customHeight="1">
      <c r="B93" s="664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80"/>
      <c r="S93" s="80"/>
    </row>
    <row r="94" spans="2:19" ht="23.2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80"/>
      <c r="S94" s="80"/>
    </row>
    <row r="95" spans="2:19" ht="23.25" customHeight="1">
      <c r="B95" s="654" t="s">
        <v>159</v>
      </c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80"/>
      <c r="S95" s="80"/>
    </row>
    <row r="96" spans="2:19" ht="23.25" customHeight="1">
      <c r="B96" s="659" t="s">
        <v>111</v>
      </c>
      <c r="C96" s="660">
        <v>2006</v>
      </c>
      <c r="D96" s="660">
        <v>2007</v>
      </c>
      <c r="E96" s="660">
        <v>2008</v>
      </c>
      <c r="F96" s="660">
        <v>2009</v>
      </c>
      <c r="G96" s="660">
        <v>2010</v>
      </c>
      <c r="H96" s="660">
        <v>2011</v>
      </c>
      <c r="I96" s="660">
        <v>2012</v>
      </c>
      <c r="J96" s="660">
        <v>2013</v>
      </c>
      <c r="K96" s="660">
        <v>2014</v>
      </c>
      <c r="L96" s="670">
        <v>2015</v>
      </c>
      <c r="M96" s="670">
        <v>2016</v>
      </c>
      <c r="N96" s="670">
        <v>2017</v>
      </c>
      <c r="O96" s="551">
        <v>2018</v>
      </c>
      <c r="P96" s="551">
        <v>2019</v>
      </c>
      <c r="Q96" s="671" t="s">
        <v>112</v>
      </c>
      <c r="R96" s="80"/>
      <c r="S96" s="80"/>
    </row>
    <row r="97" spans="2:19" ht="23.25" customHeight="1">
      <c r="B97" s="64" t="s">
        <v>4</v>
      </c>
      <c r="C97" s="124">
        <v>1</v>
      </c>
      <c r="D97" s="124">
        <v>1</v>
      </c>
      <c r="E97" s="124">
        <v>1</v>
      </c>
      <c r="F97" s="124">
        <v>1</v>
      </c>
      <c r="G97" s="124">
        <v>2</v>
      </c>
      <c r="H97" s="138">
        <v>3</v>
      </c>
      <c r="I97" s="138">
        <v>3</v>
      </c>
      <c r="J97" s="138">
        <v>5</v>
      </c>
      <c r="K97" s="138">
        <v>8</v>
      </c>
      <c r="L97" s="138">
        <v>8</v>
      </c>
      <c r="M97" s="138">
        <v>8</v>
      </c>
      <c r="N97" s="138">
        <v>9</v>
      </c>
      <c r="O97" s="138">
        <v>9</v>
      </c>
      <c r="P97" s="138">
        <v>11</v>
      </c>
      <c r="Q97" s="674">
        <f>IF(ISERROR(P97/C97-1),"-",(P97/C97-1))</f>
        <v>10</v>
      </c>
      <c r="R97" s="80"/>
      <c r="S97" s="80"/>
    </row>
    <row r="98" spans="2:19" ht="23.25" customHeight="1">
      <c r="B98" s="64" t="s">
        <v>3</v>
      </c>
      <c r="C98" s="124">
        <v>3</v>
      </c>
      <c r="D98" s="124">
        <v>4</v>
      </c>
      <c r="E98" s="124">
        <v>5</v>
      </c>
      <c r="F98" s="124">
        <v>8</v>
      </c>
      <c r="G98" s="124">
        <v>9</v>
      </c>
      <c r="H98" s="138">
        <v>14</v>
      </c>
      <c r="I98" s="138">
        <v>15</v>
      </c>
      <c r="J98" s="138">
        <v>16</v>
      </c>
      <c r="K98" s="138">
        <v>18</v>
      </c>
      <c r="L98" s="138">
        <v>21</v>
      </c>
      <c r="M98" s="138">
        <v>21</v>
      </c>
      <c r="N98" s="138">
        <v>21</v>
      </c>
      <c r="O98" s="138">
        <v>21</v>
      </c>
      <c r="P98" s="138">
        <v>23</v>
      </c>
      <c r="Q98" s="674">
        <f>IF(ISERROR(P98/C98-1),"-",(P98/C98-1))</f>
        <v>6.666666666666667</v>
      </c>
      <c r="R98" s="80"/>
      <c r="S98" s="80"/>
    </row>
    <row r="99" spans="2:19" ht="23.25" customHeight="1">
      <c r="B99" s="662" t="s">
        <v>119</v>
      </c>
      <c r="C99" s="663">
        <f>SUM(C97:C98)</f>
        <v>4</v>
      </c>
      <c r="D99" s="663">
        <f t="shared" ref="D99:P99" si="12">SUM(D97:D98)</f>
        <v>5</v>
      </c>
      <c r="E99" s="663">
        <f t="shared" si="12"/>
        <v>6</v>
      </c>
      <c r="F99" s="663">
        <f t="shared" si="12"/>
        <v>9</v>
      </c>
      <c r="G99" s="663">
        <f t="shared" si="12"/>
        <v>11</v>
      </c>
      <c r="H99" s="663">
        <f t="shared" si="12"/>
        <v>17</v>
      </c>
      <c r="I99" s="663">
        <f t="shared" si="12"/>
        <v>18</v>
      </c>
      <c r="J99" s="663">
        <f t="shared" si="12"/>
        <v>21</v>
      </c>
      <c r="K99" s="663">
        <f t="shared" si="12"/>
        <v>26</v>
      </c>
      <c r="L99" s="663">
        <f t="shared" si="12"/>
        <v>29</v>
      </c>
      <c r="M99" s="663">
        <f t="shared" si="12"/>
        <v>29</v>
      </c>
      <c r="N99" s="663">
        <f t="shared" si="12"/>
        <v>30</v>
      </c>
      <c r="O99" s="663">
        <f t="shared" si="12"/>
        <v>30</v>
      </c>
      <c r="P99" s="663">
        <f t="shared" si="12"/>
        <v>34</v>
      </c>
      <c r="Q99" s="675">
        <f>IF(ISERROR(P99/C99-1),"-",(P99/C99-1))</f>
        <v>7.5</v>
      </c>
      <c r="R99" s="80"/>
      <c r="S99" s="80"/>
    </row>
    <row r="100" spans="2:19" ht="23.25" customHeight="1">
      <c r="B100" s="664" t="s">
        <v>7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80"/>
      <c r="S100" s="80"/>
    </row>
    <row r="101" spans="2:19" ht="23.25" customHeight="1"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80"/>
      <c r="S101" s="80"/>
    </row>
    <row r="102" spans="2:19" ht="23.25" customHeight="1"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80"/>
      <c r="S102" s="80"/>
    </row>
    <row r="103" spans="2:19" ht="23.25" customHeight="1"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80"/>
      <c r="S103" s="80"/>
    </row>
    <row r="104" spans="2:19" ht="23.25" customHeight="1"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80"/>
      <c r="S104" s="80"/>
    </row>
    <row r="105" spans="2:19" ht="23.25" customHeight="1"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80"/>
      <c r="S105" s="80"/>
    </row>
    <row r="106" spans="2:19" ht="23.25" customHeight="1"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80"/>
      <c r="S106" s="80"/>
    </row>
    <row r="107" spans="2:19" ht="23.25" customHeight="1"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80"/>
      <c r="S107" s="80"/>
    </row>
    <row r="108" spans="2:19" ht="23.25" customHeight="1"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80"/>
      <c r="S108" s="80"/>
    </row>
    <row r="109" spans="2:19" ht="23.25" customHeight="1"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80"/>
      <c r="S109" s="80"/>
    </row>
    <row r="110" spans="2:19" ht="23.25" customHeight="1"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80"/>
      <c r="S110" s="80"/>
    </row>
    <row r="111" spans="2:19" ht="23.25" customHeight="1"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80"/>
      <c r="S111" s="80"/>
    </row>
    <row r="112" spans="2:19" ht="23.25" customHeight="1"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80"/>
      <c r="S112" s="80"/>
    </row>
    <row r="113" spans="2:19" ht="23.25" customHeight="1"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80"/>
      <c r="S113" s="80"/>
    </row>
    <row r="114" spans="2:19" ht="23.25" customHeight="1"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80"/>
      <c r="S114" s="80"/>
    </row>
    <row r="115" spans="2:19" ht="23.25" customHeight="1"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80"/>
      <c r="S115" s="80"/>
    </row>
    <row r="116" spans="2:19" ht="23.25" customHeight="1"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80"/>
      <c r="S116" s="80"/>
    </row>
    <row r="117" spans="2:19" ht="23.25" customHeight="1"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80"/>
      <c r="S117" s="80"/>
    </row>
    <row r="118" spans="2:19" ht="23.25" customHeight="1"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80"/>
      <c r="S118" s="80"/>
    </row>
    <row r="119" spans="2:19" ht="23.25" customHeight="1"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80"/>
      <c r="S119" s="80"/>
    </row>
    <row r="120" spans="2:19" ht="23.25" customHeight="1"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80"/>
      <c r="S120" s="80"/>
    </row>
    <row r="121" spans="2:19" ht="23.25" customHeight="1"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80"/>
      <c r="S121" s="80"/>
    </row>
    <row r="122" spans="2:19" ht="23.25" customHeight="1"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80"/>
      <c r="S122" s="80"/>
    </row>
    <row r="123" spans="2:19" ht="23.25" customHeight="1"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80"/>
      <c r="S123" s="80"/>
    </row>
    <row r="124" spans="2:19" ht="23.25" customHeight="1"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80"/>
      <c r="S124" s="80"/>
    </row>
    <row r="125" spans="2:19" ht="23.25" customHeight="1"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80"/>
      <c r="S125" s="80"/>
    </row>
    <row r="126" spans="2:19" ht="23.25" customHeight="1"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80"/>
      <c r="S126" s="80"/>
    </row>
    <row r="127" spans="2:19" ht="23.25" customHeight="1"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80"/>
      <c r="S127" s="80"/>
    </row>
    <row r="128" spans="2:19" ht="23.25" customHeight="1"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80"/>
      <c r="S128" s="80"/>
    </row>
    <row r="129" spans="2:19" ht="23.25" customHeight="1"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80"/>
      <c r="S129" s="80"/>
    </row>
    <row r="130" spans="2:19" ht="23.25" customHeight="1"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80"/>
      <c r="S130" s="80"/>
    </row>
    <row r="131" spans="2:19" ht="23.25" customHeight="1"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80"/>
      <c r="S131" s="80"/>
    </row>
    <row r="132" spans="2:19" ht="23.25" customHeight="1"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80"/>
      <c r="S132" s="80"/>
    </row>
    <row r="133" spans="2:19" ht="23.25" customHeight="1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ht="23.25" customHeight="1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ht="23.25" customHeight="1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ht="23.25" customHeight="1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ht="23.25" customHeight="1"/>
    <row r="138" spans="2:19" ht="23.25" customHeight="1"/>
    <row r="139" spans="2:19" ht="23.25" customHeight="1"/>
    <row r="140" spans="2:19" ht="23.25" customHeight="1"/>
    <row r="141" spans="2:19" ht="23.25" customHeight="1"/>
    <row r="142" spans="2:19" ht="23.25" customHeight="1"/>
    <row r="143" spans="2:19" ht="23.25" customHeight="1"/>
    <row r="144" spans="2:19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</sheetData>
  <mergeCells count="1">
    <mergeCell ref="B36:S37"/>
  </mergeCells>
  <pageMargins left="0.70866141732283505" right="0.70866141732283505" top="0.74803149606299202" bottom="0.74803149606299202" header="0.31496062992126" footer="0.31496062992126"/>
  <pageSetup paperSize="9" scale="48"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K184"/>
  <sheetViews>
    <sheetView showGridLines="0" zoomScale="85" zoomScaleNormal="85" workbookViewId="0">
      <selection activeCell="H71" sqref="H71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496</v>
      </c>
      <c r="B12" s="736"/>
      <c r="C12" s="736"/>
      <c r="D12" s="736"/>
      <c r="E12" s="736"/>
      <c r="F12" s="737"/>
      <c r="G12" s="735" t="s">
        <v>497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498</v>
      </c>
      <c r="B28" s="736"/>
      <c r="C28" s="736"/>
      <c r="D28" s="736"/>
      <c r="E28" s="736"/>
      <c r="F28" s="737"/>
      <c r="G28" s="735" t="s">
        <v>499</v>
      </c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 t="s">
        <v>7</v>
      </c>
      <c r="H43" s="55"/>
      <c r="I43" s="57"/>
      <c r="J43" s="57"/>
      <c r="K43" s="58"/>
    </row>
    <row r="44" spans="1:11" ht="50.1" customHeight="1">
      <c r="A44" s="735" t="s">
        <v>500</v>
      </c>
      <c r="B44" s="736"/>
      <c r="C44" s="736"/>
      <c r="D44" s="736"/>
      <c r="E44" s="736"/>
      <c r="F44" s="736"/>
      <c r="G44" s="736"/>
      <c r="H44" s="736"/>
      <c r="I44" s="736"/>
      <c r="J44" s="736"/>
      <c r="K44" s="737"/>
    </row>
    <row r="45" spans="1:11" ht="23.25" customHeight="1">
      <c r="A45" s="20"/>
      <c r="B45" s="21"/>
      <c r="C45" s="21"/>
      <c r="D45" s="21"/>
      <c r="E45" s="22"/>
      <c r="F45" s="22"/>
      <c r="G45" s="22"/>
      <c r="H45" s="22"/>
      <c r="I45" s="22"/>
      <c r="J45" s="22"/>
      <c r="K45" s="23"/>
    </row>
    <row r="46" spans="1:11" ht="23.25" customHeight="1">
      <c r="A46" s="24"/>
      <c r="B46" s="25"/>
      <c r="C46" s="26"/>
      <c r="D46" s="26"/>
      <c r="E46" s="27"/>
      <c r="F46" s="27"/>
      <c r="G46" s="27"/>
      <c r="H46" s="27"/>
      <c r="I46" s="27"/>
      <c r="J46" s="27"/>
      <c r="K46" s="28"/>
    </row>
    <row r="47" spans="1:11" ht="23.25" customHeight="1">
      <c r="A47" s="24"/>
      <c r="B47" s="29"/>
      <c r="C47" s="30"/>
      <c r="D47" s="30"/>
      <c r="E47" s="27"/>
      <c r="F47" s="27"/>
      <c r="G47" s="27"/>
      <c r="H47" s="27"/>
      <c r="I47" s="27"/>
      <c r="J47" s="27"/>
      <c r="K47" s="28"/>
    </row>
    <row r="48" spans="1:11" ht="23.25" customHeight="1">
      <c r="A48" s="24"/>
      <c r="B48" s="31"/>
      <c r="C48" s="30"/>
      <c r="D48" s="30"/>
      <c r="E48" s="27"/>
      <c r="F48" s="27"/>
      <c r="G48" s="27"/>
      <c r="H48" s="27"/>
      <c r="I48" s="27"/>
      <c r="J48" s="27"/>
      <c r="K48" s="28"/>
    </row>
    <row r="49" spans="1:11" ht="23.25" customHeight="1">
      <c r="A49" s="24"/>
      <c r="B49" s="26"/>
      <c r="C49" s="30"/>
      <c r="D49" s="30"/>
      <c r="E49" s="27"/>
      <c r="F49" s="27"/>
      <c r="G49" s="27"/>
      <c r="H49" s="27"/>
      <c r="I49" s="27"/>
      <c r="J49" s="27"/>
      <c r="K49" s="28"/>
    </row>
    <row r="50" spans="1:11" ht="23.25" customHeight="1">
      <c r="A50" s="24"/>
      <c r="B50" s="26"/>
      <c r="C50" s="30"/>
      <c r="D50" s="30"/>
      <c r="E50" s="27"/>
      <c r="F50" s="27"/>
      <c r="G50" s="27"/>
      <c r="H50" s="27"/>
      <c r="I50" s="27"/>
      <c r="J50" s="27"/>
      <c r="K50" s="28"/>
    </row>
    <row r="51" spans="1:11" ht="23.25" customHeight="1">
      <c r="A51" s="24"/>
      <c r="B51" s="26"/>
      <c r="C51" s="26"/>
      <c r="D51" s="26"/>
      <c r="E51" s="27"/>
      <c r="F51" s="27"/>
      <c r="G51" s="27"/>
      <c r="H51" s="27"/>
      <c r="I51" s="27"/>
      <c r="J51" s="27"/>
      <c r="K51" s="28"/>
    </row>
    <row r="52" spans="1:11" ht="23.25" customHeight="1">
      <c r="A52" s="24"/>
      <c r="B52" s="32"/>
      <c r="C52" s="33"/>
      <c r="D52" s="33"/>
      <c r="E52" s="27"/>
      <c r="F52" s="27"/>
      <c r="G52" s="27"/>
      <c r="H52" s="27"/>
      <c r="I52" s="27"/>
      <c r="J52" s="27"/>
      <c r="K52" s="28"/>
    </row>
    <row r="53" spans="1:11" ht="23.25" customHeight="1">
      <c r="A53" s="24"/>
      <c r="B53" s="27"/>
      <c r="C53" s="27"/>
      <c r="D53" s="27"/>
      <c r="E53" s="27"/>
      <c r="F53" s="27"/>
      <c r="G53" s="27"/>
      <c r="H53" s="27"/>
      <c r="I53" s="27"/>
      <c r="J53" s="27"/>
      <c r="K53" s="28"/>
    </row>
    <row r="54" spans="1:11" ht="23.25" customHeight="1">
      <c r="A54" s="24"/>
      <c r="B54" s="27"/>
      <c r="C54" s="27"/>
      <c r="D54" s="27"/>
      <c r="E54" s="27"/>
      <c r="F54" s="27"/>
      <c r="G54" s="27"/>
      <c r="H54" s="27"/>
      <c r="I54" s="27"/>
      <c r="J54" s="27"/>
      <c r="K54" s="28"/>
    </row>
    <row r="55" spans="1:11" ht="23.25" customHeight="1">
      <c r="A55" s="24"/>
      <c r="B55" s="34"/>
      <c r="C55" s="35"/>
      <c r="D55" s="36"/>
      <c r="E55" s="37"/>
      <c r="F55" s="35"/>
      <c r="G55" s="35"/>
      <c r="H55" s="40"/>
      <c r="I55" s="27"/>
      <c r="J55" s="27"/>
      <c r="K55" s="28"/>
    </row>
    <row r="56" spans="1:11" ht="23.25" customHeight="1">
      <c r="A56" s="24"/>
      <c r="B56" s="41"/>
      <c r="C56" s="42"/>
      <c r="D56" s="42"/>
      <c r="E56" s="42"/>
      <c r="F56" s="42"/>
      <c r="G56" s="156"/>
      <c r="H56" s="42"/>
      <c r="I56" s="27"/>
      <c r="J56" s="27"/>
      <c r="K56" s="28"/>
    </row>
    <row r="57" spans="1:11" ht="23.25" customHeight="1">
      <c r="A57" s="24"/>
      <c r="B57" s="36"/>
      <c r="C57" s="45"/>
      <c r="D57" s="46"/>
      <c r="E57" s="46"/>
      <c r="F57" s="46"/>
      <c r="G57" s="45"/>
      <c r="H57" s="49"/>
      <c r="I57" s="27"/>
      <c r="J57" s="27"/>
      <c r="K57" s="28"/>
    </row>
    <row r="58" spans="1:11" ht="23.25" customHeight="1">
      <c r="A58" s="24"/>
      <c r="B58" s="36"/>
      <c r="C58" s="45"/>
      <c r="D58" s="46"/>
      <c r="E58" s="46"/>
      <c r="F58" s="46"/>
      <c r="G58" s="45"/>
      <c r="H58" s="49"/>
      <c r="I58" s="27"/>
      <c r="J58" s="27"/>
      <c r="K58" s="28"/>
    </row>
    <row r="59" spans="1:11" ht="23.25" customHeight="1">
      <c r="A59" s="50" t="s">
        <v>7</v>
      </c>
      <c r="B59" s="51"/>
      <c r="C59" s="52"/>
      <c r="D59" s="53"/>
      <c r="E59" s="53"/>
      <c r="F59" s="53"/>
      <c r="G59" s="51"/>
      <c r="H59" s="55"/>
      <c r="I59" s="57"/>
      <c r="J59" s="57"/>
      <c r="K59" s="58"/>
    </row>
    <row r="60" spans="1:11" ht="50.1" customHeight="1">
      <c r="A60" s="735" t="s">
        <v>501</v>
      </c>
      <c r="B60" s="736"/>
      <c r="C60" s="736"/>
      <c r="D60" s="736"/>
      <c r="E60" s="736"/>
      <c r="F60" s="737"/>
      <c r="G60" s="735"/>
      <c r="H60" s="736"/>
      <c r="I60" s="736"/>
      <c r="J60" s="736"/>
      <c r="K60" s="737"/>
    </row>
    <row r="61" spans="1:11" ht="23.25" customHeight="1">
      <c r="A61" s="20"/>
      <c r="B61" s="21"/>
      <c r="C61" s="21"/>
      <c r="D61" s="21"/>
      <c r="E61" s="22"/>
      <c r="F61" s="23"/>
      <c r="G61" s="20"/>
      <c r="H61" s="22"/>
      <c r="I61" s="22"/>
      <c r="J61" s="22"/>
      <c r="K61" s="23"/>
    </row>
    <row r="62" spans="1:11" ht="23.25" customHeight="1">
      <c r="A62" s="24"/>
      <c r="B62" s="25"/>
      <c r="C62" s="26"/>
      <c r="D62" s="26"/>
      <c r="E62" s="27"/>
      <c r="F62" s="28"/>
      <c r="G62" s="24"/>
      <c r="H62" s="27"/>
      <c r="I62" s="27"/>
      <c r="J62" s="27"/>
      <c r="K62" s="28"/>
    </row>
    <row r="63" spans="1:11" ht="23.25" customHeight="1">
      <c r="A63" s="24"/>
      <c r="B63" s="29"/>
      <c r="C63" s="30"/>
      <c r="D63" s="30"/>
      <c r="E63" s="27"/>
      <c r="F63" s="28"/>
      <c r="G63" s="24"/>
      <c r="H63" s="27"/>
      <c r="I63" s="27"/>
      <c r="J63" s="27"/>
      <c r="K63" s="28"/>
    </row>
    <row r="64" spans="1:11" ht="23.25" customHeight="1">
      <c r="A64" s="24"/>
      <c r="B64" s="31"/>
      <c r="C64" s="30"/>
      <c r="D64" s="30"/>
      <c r="E64" s="27"/>
      <c r="F64" s="28"/>
      <c r="G64" s="24"/>
      <c r="H64" s="27"/>
      <c r="I64" s="27"/>
      <c r="J64" s="27"/>
      <c r="K64" s="28"/>
    </row>
    <row r="65" spans="1:11" ht="23.25" customHeight="1">
      <c r="A65" s="24"/>
      <c r="B65" s="26"/>
      <c r="C65" s="30"/>
      <c r="D65" s="30"/>
      <c r="E65" s="27"/>
      <c r="F65" s="28"/>
      <c r="G65" s="24"/>
      <c r="H65" s="27"/>
      <c r="I65" s="27"/>
      <c r="J65" s="27"/>
      <c r="K65" s="28"/>
    </row>
    <row r="66" spans="1:11" ht="23.25" customHeight="1">
      <c r="A66" s="24"/>
      <c r="B66" s="26"/>
      <c r="C66" s="30"/>
      <c r="D66" s="30"/>
      <c r="E66" s="27"/>
      <c r="F66" s="28"/>
      <c r="G66" s="24"/>
      <c r="H66" s="27"/>
      <c r="I66" s="27"/>
      <c r="J66" s="27"/>
      <c r="K66" s="28"/>
    </row>
    <row r="67" spans="1:11" ht="23.25" customHeight="1">
      <c r="A67" s="24"/>
      <c r="B67" s="26"/>
      <c r="C67" s="26"/>
      <c r="D67" s="26"/>
      <c r="E67" s="27"/>
      <c r="F67" s="28"/>
      <c r="G67" s="24"/>
      <c r="H67" s="27"/>
      <c r="I67" s="27"/>
      <c r="J67" s="27"/>
      <c r="K67" s="28"/>
    </row>
    <row r="68" spans="1:11" ht="23.25" customHeight="1">
      <c r="A68" s="24"/>
      <c r="B68" s="32"/>
      <c r="C68" s="33"/>
      <c r="D68" s="33"/>
      <c r="E68" s="27"/>
      <c r="F68" s="28"/>
      <c r="G68" s="24"/>
      <c r="H68" s="27"/>
      <c r="I68" s="27"/>
      <c r="J68" s="27"/>
      <c r="K68" s="28"/>
    </row>
    <row r="69" spans="1:11" ht="23.25" customHeight="1">
      <c r="A69" s="24"/>
      <c r="B69" s="27"/>
      <c r="C69" s="27"/>
      <c r="D69" s="27"/>
      <c r="E69" s="27"/>
      <c r="F69" s="28"/>
      <c r="G69" s="24"/>
      <c r="H69" s="27"/>
      <c r="I69" s="27"/>
      <c r="J69" s="27"/>
      <c r="K69" s="28"/>
    </row>
    <row r="70" spans="1:11" ht="23.25" customHeight="1">
      <c r="A70" s="24"/>
      <c r="B70" s="27"/>
      <c r="C70" s="27"/>
      <c r="D70" s="27"/>
      <c r="E70" s="27"/>
      <c r="F70" s="28"/>
      <c r="G70" s="24"/>
      <c r="H70" s="27"/>
      <c r="I70" s="27"/>
      <c r="J70" s="27"/>
      <c r="K70" s="28"/>
    </row>
    <row r="71" spans="1:11" ht="23.25" customHeight="1">
      <c r="A71" s="24"/>
      <c r="B71" s="34"/>
      <c r="C71" s="35"/>
      <c r="D71" s="36"/>
      <c r="E71" s="37"/>
      <c r="F71" s="38"/>
      <c r="G71" s="39"/>
      <c r="H71" s="40"/>
      <c r="I71" s="27"/>
      <c r="J71" s="27"/>
      <c r="K71" s="28"/>
    </row>
    <row r="72" spans="1:11" ht="23.25" customHeight="1">
      <c r="A72" s="24"/>
      <c r="B72" s="41"/>
      <c r="C72" s="42"/>
      <c r="D72" s="42"/>
      <c r="E72" s="42"/>
      <c r="F72" s="43"/>
      <c r="G72" s="44"/>
      <c r="H72" s="42"/>
      <c r="I72" s="27"/>
      <c r="J72" s="27"/>
      <c r="K72" s="28"/>
    </row>
    <row r="73" spans="1:11" ht="23.25" customHeight="1">
      <c r="A73" s="24"/>
      <c r="B73" s="36"/>
      <c r="C73" s="45"/>
      <c r="D73" s="46"/>
      <c r="E73" s="46"/>
      <c r="F73" s="47"/>
      <c r="G73" s="48"/>
      <c r="H73" s="49"/>
      <c r="I73" s="27"/>
      <c r="J73" s="27"/>
      <c r="K73" s="28"/>
    </row>
    <row r="74" spans="1:11" ht="23.25" customHeight="1">
      <c r="A74" s="24"/>
      <c r="B74" s="36"/>
      <c r="C74" s="45"/>
      <c r="D74" s="46"/>
      <c r="E74" s="46"/>
      <c r="F74" s="47"/>
      <c r="G74" s="48"/>
      <c r="H74" s="49"/>
      <c r="I74" s="27"/>
      <c r="J74" s="27"/>
      <c r="K74" s="28"/>
    </row>
    <row r="75" spans="1:11" ht="23.25" customHeight="1">
      <c r="A75" s="50" t="s">
        <v>7</v>
      </c>
      <c r="B75" s="51"/>
      <c r="C75" s="52"/>
      <c r="D75" s="53"/>
      <c r="E75" s="53"/>
      <c r="F75" s="54"/>
      <c r="G75" s="50"/>
      <c r="H75" s="55"/>
      <c r="I75" s="57"/>
      <c r="J75" s="57"/>
      <c r="K75" s="58"/>
    </row>
    <row r="76" spans="1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23.25" customHeight="1"/>
    <row r="176" spans="2:11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</sheetData>
  <mergeCells count="7">
    <mergeCell ref="A60:F60"/>
    <mergeCell ref="G60:K60"/>
    <mergeCell ref="A12:F12"/>
    <mergeCell ref="G12:K12"/>
    <mergeCell ref="A28:F28"/>
    <mergeCell ref="G28:K28"/>
    <mergeCell ref="A44:K44"/>
  </mergeCells>
  <pageMargins left="0.70866141732283505" right="0.70866141732283505" top="0.74803149606299202" bottom="0.74803149606299202" header="0.31496062992126" footer="0.31496062992126"/>
  <pageSetup paperSize="9" scale="48"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Q230"/>
  <sheetViews>
    <sheetView showGridLines="0" zoomScale="85" zoomScaleNormal="85" workbookViewId="0">
      <selection activeCell="C35" sqref="C35"/>
    </sheetView>
  </sheetViews>
  <sheetFormatPr defaultColWidth="0" defaultRowHeight="15"/>
  <cols>
    <col min="1" max="1" width="2.7109375" customWidth="1"/>
    <col min="2" max="2" width="29.140625" customWidth="1"/>
    <col min="3" max="3" width="48.140625" customWidth="1"/>
    <col min="4" max="8" width="15.7109375" customWidth="1"/>
    <col min="9" max="9" width="17.7109375" customWidth="1"/>
    <col min="10" max="10" width="9.140625" customWidth="1"/>
    <col min="11" max="11" width="8.5703125" customWidth="1"/>
    <col min="12" max="17" width="0" hidden="1" customWidth="1"/>
    <col min="18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80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23.25" customHeight="1">
      <c r="B12" s="146" t="s">
        <v>502</v>
      </c>
      <c r="C12" s="360"/>
      <c r="D12" s="360"/>
      <c r="E12" s="360"/>
      <c r="F12" s="360"/>
      <c r="G12" s="360"/>
      <c r="H12" s="360"/>
      <c r="I12" s="42"/>
      <c r="J12" s="27"/>
    </row>
    <row r="13" spans="1:11" ht="50.1" customHeight="1">
      <c r="B13" s="62" t="s">
        <v>503</v>
      </c>
      <c r="C13" s="274" t="s">
        <v>504</v>
      </c>
      <c r="D13" s="274" t="s">
        <v>505</v>
      </c>
      <c r="E13" s="274" t="s">
        <v>506</v>
      </c>
      <c r="F13" s="274" t="s">
        <v>507</v>
      </c>
      <c r="G13" s="274" t="s">
        <v>508</v>
      </c>
      <c r="H13" s="338" t="s">
        <v>509</v>
      </c>
      <c r="I13" s="42"/>
      <c r="J13" s="27"/>
    </row>
    <row r="14" spans="1:11" ht="23.25" customHeight="1">
      <c r="B14" s="361" t="s">
        <v>510</v>
      </c>
      <c r="C14" s="145" t="s">
        <v>810</v>
      </c>
      <c r="D14" s="134" t="s">
        <v>511</v>
      </c>
      <c r="E14" s="134">
        <v>10</v>
      </c>
      <c r="F14" s="362">
        <v>4</v>
      </c>
      <c r="G14" s="362">
        <v>0</v>
      </c>
      <c r="H14" s="363">
        <v>0</v>
      </c>
      <c r="I14" s="300"/>
      <c r="J14" s="27"/>
    </row>
    <row r="15" spans="1:11" ht="23.25" customHeight="1">
      <c r="B15" s="361" t="s">
        <v>512</v>
      </c>
      <c r="C15" s="145" t="s">
        <v>51</v>
      </c>
      <c r="D15" s="134" t="s">
        <v>27</v>
      </c>
      <c r="E15" s="743">
        <v>15</v>
      </c>
      <c r="F15" s="745">
        <v>7</v>
      </c>
      <c r="G15" s="745">
        <v>2</v>
      </c>
      <c r="H15" s="742">
        <v>0</v>
      </c>
      <c r="I15" s="300"/>
      <c r="J15" s="27"/>
    </row>
    <row r="16" spans="1:11" ht="23.25" customHeight="1">
      <c r="B16" s="364" t="s">
        <v>513</v>
      </c>
      <c r="C16" s="145" t="s">
        <v>51</v>
      </c>
      <c r="D16" s="134" t="s">
        <v>17</v>
      </c>
      <c r="E16" s="743"/>
      <c r="F16" s="745"/>
      <c r="G16" s="745"/>
      <c r="H16" s="742"/>
      <c r="I16" s="300"/>
      <c r="J16" s="27"/>
    </row>
    <row r="17" spans="1:10" ht="23.25" customHeight="1">
      <c r="B17" s="361" t="s">
        <v>514</v>
      </c>
      <c r="C17" s="145" t="s">
        <v>15</v>
      </c>
      <c r="D17" s="134" t="s">
        <v>27</v>
      </c>
      <c r="E17" s="743">
        <v>20</v>
      </c>
      <c r="F17" s="743">
        <v>2</v>
      </c>
      <c r="G17" s="743">
        <v>0</v>
      </c>
      <c r="H17" s="740">
        <v>0</v>
      </c>
      <c r="I17" s="300"/>
      <c r="J17" s="27"/>
    </row>
    <row r="18" spans="1:10" ht="23.25" customHeight="1">
      <c r="B18" s="361" t="s">
        <v>515</v>
      </c>
      <c r="C18" s="145" t="s">
        <v>15</v>
      </c>
      <c r="D18" s="134" t="s">
        <v>17</v>
      </c>
      <c r="E18" s="743"/>
      <c r="F18" s="743"/>
      <c r="G18" s="743"/>
      <c r="H18" s="740"/>
      <c r="I18" s="300"/>
      <c r="J18" s="27"/>
    </row>
    <row r="19" spans="1:10" ht="23.25" customHeight="1">
      <c r="B19" s="364" t="s">
        <v>516</v>
      </c>
      <c r="C19" s="145" t="s">
        <v>99</v>
      </c>
      <c r="D19" s="134" t="s">
        <v>17</v>
      </c>
      <c r="E19" s="134">
        <v>11</v>
      </c>
      <c r="F19" s="134">
        <v>2</v>
      </c>
      <c r="G19" s="134">
        <v>0</v>
      </c>
      <c r="H19" s="140">
        <v>0</v>
      </c>
      <c r="I19" s="300"/>
      <c r="J19" s="27"/>
    </row>
    <row r="20" spans="1:10" ht="23.25" customHeight="1">
      <c r="B20" s="361" t="s">
        <v>517</v>
      </c>
      <c r="C20" s="145" t="s">
        <v>55</v>
      </c>
      <c r="D20" s="134" t="s">
        <v>17</v>
      </c>
      <c r="E20" s="134">
        <v>10</v>
      </c>
      <c r="F20" s="134">
        <v>4</v>
      </c>
      <c r="G20" s="134">
        <v>0</v>
      </c>
      <c r="H20" s="140">
        <v>0</v>
      </c>
      <c r="I20" s="300"/>
      <c r="J20" s="27"/>
    </row>
    <row r="21" spans="1:10" ht="23.25" customHeight="1">
      <c r="B21" s="361" t="s">
        <v>518</v>
      </c>
      <c r="C21" s="145" t="s">
        <v>292</v>
      </c>
      <c r="D21" s="134" t="s">
        <v>17</v>
      </c>
      <c r="E21" s="134">
        <v>12</v>
      </c>
      <c r="F21" s="134">
        <v>4</v>
      </c>
      <c r="G21" s="134">
        <v>1</v>
      </c>
      <c r="H21" s="140">
        <v>0</v>
      </c>
      <c r="I21" s="300"/>
      <c r="J21" s="27"/>
    </row>
    <row r="22" spans="1:10" ht="23.25" customHeight="1">
      <c r="B22" s="361" t="s">
        <v>519</v>
      </c>
      <c r="C22" s="145" t="s">
        <v>72</v>
      </c>
      <c r="D22" s="134" t="s">
        <v>27</v>
      </c>
      <c r="E22" s="134">
        <v>7</v>
      </c>
      <c r="F22" s="134">
        <v>0</v>
      </c>
      <c r="G22" s="134">
        <v>0</v>
      </c>
      <c r="H22" s="140">
        <v>0</v>
      </c>
      <c r="I22" s="300"/>
      <c r="J22" s="27"/>
    </row>
    <row r="23" spans="1:10" ht="23.25" customHeight="1">
      <c r="B23" s="361" t="s">
        <v>520</v>
      </c>
      <c r="C23" s="145" t="s">
        <v>36</v>
      </c>
      <c r="D23" s="134" t="s">
        <v>27</v>
      </c>
      <c r="E23" s="743">
        <v>16</v>
      </c>
      <c r="F23" s="743">
        <v>4</v>
      </c>
      <c r="G23" s="743">
        <v>0</v>
      </c>
      <c r="H23" s="740">
        <v>0</v>
      </c>
      <c r="I23" s="300"/>
      <c r="J23" s="27"/>
    </row>
    <row r="24" spans="1:10" ht="23.25" customHeight="1">
      <c r="B24" s="361" t="s">
        <v>521</v>
      </c>
      <c r="C24" s="145" t="s">
        <v>36</v>
      </c>
      <c r="D24" s="134" t="s">
        <v>17</v>
      </c>
      <c r="E24" s="743"/>
      <c r="F24" s="743"/>
      <c r="G24" s="743"/>
      <c r="H24" s="740"/>
      <c r="I24" s="300"/>
      <c r="J24" s="27"/>
    </row>
    <row r="25" spans="1:10" ht="23.25" customHeight="1">
      <c r="B25" s="361" t="s">
        <v>522</v>
      </c>
      <c r="C25" s="145" t="s">
        <v>93</v>
      </c>
      <c r="D25" s="134" t="s">
        <v>17</v>
      </c>
      <c r="E25" s="134">
        <v>12</v>
      </c>
      <c r="F25" s="134">
        <v>1</v>
      </c>
      <c r="G25" s="134">
        <v>1</v>
      </c>
      <c r="H25" s="140">
        <v>0</v>
      </c>
      <c r="I25" s="300"/>
      <c r="J25" s="27"/>
    </row>
    <row r="26" spans="1:10" ht="23.25" customHeight="1">
      <c r="B26" s="361" t="s">
        <v>523</v>
      </c>
      <c r="C26" s="145" t="s">
        <v>46</v>
      </c>
      <c r="D26" s="134" t="s">
        <v>27</v>
      </c>
      <c r="E26" s="743">
        <v>14</v>
      </c>
      <c r="F26" s="743">
        <v>6</v>
      </c>
      <c r="G26" s="743">
        <v>1</v>
      </c>
      <c r="H26" s="740">
        <v>0</v>
      </c>
      <c r="I26" s="81"/>
      <c r="J26" s="27"/>
    </row>
    <row r="27" spans="1:10" ht="23.25" customHeight="1">
      <c r="A27" s="27"/>
      <c r="B27" s="361" t="s">
        <v>524</v>
      </c>
      <c r="C27" s="145" t="s">
        <v>46</v>
      </c>
      <c r="D27" s="134" t="s">
        <v>17</v>
      </c>
      <c r="E27" s="743"/>
      <c r="F27" s="743"/>
      <c r="G27" s="743"/>
      <c r="H27" s="740"/>
      <c r="I27" s="27"/>
      <c r="J27" s="27"/>
    </row>
    <row r="28" spans="1:10" ht="23.25" customHeight="1">
      <c r="A28" s="27"/>
      <c r="B28" s="361" t="s">
        <v>525</v>
      </c>
      <c r="C28" s="145" t="s">
        <v>32</v>
      </c>
      <c r="D28" s="134" t="s">
        <v>17</v>
      </c>
      <c r="E28" s="743">
        <v>18</v>
      </c>
      <c r="F28" s="743">
        <v>2</v>
      </c>
      <c r="G28" s="743">
        <v>1</v>
      </c>
      <c r="H28" s="740">
        <v>0</v>
      </c>
      <c r="I28" s="300"/>
      <c r="J28" s="27"/>
    </row>
    <row r="29" spans="1:10" ht="23.25" customHeight="1">
      <c r="A29" s="27"/>
      <c r="B29" s="361" t="s">
        <v>526</v>
      </c>
      <c r="C29" s="145" t="s">
        <v>32</v>
      </c>
      <c r="D29" s="134" t="s">
        <v>27</v>
      </c>
      <c r="E29" s="743"/>
      <c r="F29" s="743"/>
      <c r="G29" s="743"/>
      <c r="H29" s="740"/>
      <c r="I29" s="300"/>
      <c r="J29" s="27"/>
    </row>
    <row r="30" spans="1:10" ht="23.25" customHeight="1">
      <c r="A30" s="27"/>
      <c r="B30" s="364" t="s">
        <v>527</v>
      </c>
      <c r="C30" s="145" t="s">
        <v>102</v>
      </c>
      <c r="D30" s="134" t="s">
        <v>17</v>
      </c>
      <c r="E30" s="134">
        <v>15</v>
      </c>
      <c r="F30" s="134">
        <v>3</v>
      </c>
      <c r="G30" s="134">
        <v>0</v>
      </c>
      <c r="H30" s="140">
        <v>0</v>
      </c>
      <c r="I30" s="300"/>
      <c r="J30" s="27"/>
    </row>
    <row r="31" spans="1:10" ht="23.25" customHeight="1">
      <c r="A31" s="27"/>
      <c r="B31" s="361" t="s">
        <v>528</v>
      </c>
      <c r="C31" s="145" t="s">
        <v>68</v>
      </c>
      <c r="D31" s="134" t="s">
        <v>17</v>
      </c>
      <c r="E31" s="134">
        <v>12</v>
      </c>
      <c r="F31" s="134">
        <v>3</v>
      </c>
      <c r="G31" s="134">
        <v>0</v>
      </c>
      <c r="H31" s="140">
        <v>0</v>
      </c>
      <c r="I31" s="300"/>
      <c r="J31" s="27"/>
    </row>
    <row r="32" spans="1:10" ht="23.25" customHeight="1">
      <c r="A32" s="27"/>
      <c r="B32" s="361" t="s">
        <v>529</v>
      </c>
      <c r="C32" s="145" t="s">
        <v>83</v>
      </c>
      <c r="D32" s="134" t="s">
        <v>511</v>
      </c>
      <c r="E32" s="134">
        <v>12</v>
      </c>
      <c r="F32" s="134">
        <v>3</v>
      </c>
      <c r="G32" s="134">
        <v>0</v>
      </c>
      <c r="H32" s="140">
        <v>0</v>
      </c>
      <c r="I32" s="300"/>
      <c r="J32" s="27"/>
    </row>
    <row r="33" spans="1:10" ht="23.25" customHeight="1">
      <c r="A33" s="27"/>
      <c r="B33" s="361" t="s">
        <v>530</v>
      </c>
      <c r="C33" s="145" t="s">
        <v>626</v>
      </c>
      <c r="D33" s="134" t="s">
        <v>27</v>
      </c>
      <c r="E33" s="743">
        <v>14</v>
      </c>
      <c r="F33" s="743">
        <v>6</v>
      </c>
      <c r="G33" s="743">
        <v>1</v>
      </c>
      <c r="H33" s="740">
        <v>0</v>
      </c>
      <c r="I33" s="300"/>
      <c r="J33" s="27"/>
    </row>
    <row r="34" spans="1:10" ht="23.25" customHeight="1">
      <c r="A34" s="27"/>
      <c r="B34" s="361" t="s">
        <v>531</v>
      </c>
      <c r="C34" s="145" t="s">
        <v>626</v>
      </c>
      <c r="D34" s="134" t="s">
        <v>17</v>
      </c>
      <c r="E34" s="743"/>
      <c r="F34" s="743"/>
      <c r="G34" s="743"/>
      <c r="H34" s="740"/>
      <c r="I34" s="300"/>
      <c r="J34" s="27"/>
    </row>
    <row r="35" spans="1:10" ht="23.25" customHeight="1">
      <c r="A35" s="27"/>
      <c r="B35" s="361" t="s">
        <v>532</v>
      </c>
      <c r="C35" s="145" t="s">
        <v>89</v>
      </c>
      <c r="D35" s="134" t="s">
        <v>17</v>
      </c>
      <c r="E35" s="134">
        <v>13</v>
      </c>
      <c r="F35" s="134">
        <v>4</v>
      </c>
      <c r="G35" s="134">
        <v>1</v>
      </c>
      <c r="H35" s="140">
        <v>0</v>
      </c>
      <c r="I35" s="81"/>
      <c r="J35" s="27"/>
    </row>
    <row r="36" spans="1:10" ht="23.25" customHeight="1">
      <c r="A36" s="27"/>
      <c r="B36" s="361" t="s">
        <v>533</v>
      </c>
      <c r="C36" s="145" t="s">
        <v>29</v>
      </c>
      <c r="D36" s="134" t="s">
        <v>27</v>
      </c>
      <c r="E36" s="743">
        <v>16</v>
      </c>
      <c r="F36" s="743">
        <v>3</v>
      </c>
      <c r="G36" s="743">
        <v>1</v>
      </c>
      <c r="H36" s="740">
        <v>0</v>
      </c>
      <c r="I36" s="81"/>
      <c r="J36" s="27"/>
    </row>
    <row r="37" spans="1:10" ht="23.25" customHeight="1">
      <c r="A37" s="27"/>
      <c r="B37" s="361" t="s">
        <v>534</v>
      </c>
      <c r="C37" s="145" t="s">
        <v>29</v>
      </c>
      <c r="D37" s="134" t="s">
        <v>17</v>
      </c>
      <c r="E37" s="743"/>
      <c r="F37" s="743"/>
      <c r="G37" s="743"/>
      <c r="H37" s="740"/>
      <c r="I37" s="36"/>
      <c r="J37" s="27"/>
    </row>
    <row r="38" spans="1:10" ht="23.25" customHeight="1">
      <c r="A38" s="27"/>
      <c r="B38" s="361" t="s">
        <v>535</v>
      </c>
      <c r="C38" s="145" t="s">
        <v>20</v>
      </c>
      <c r="D38" s="134" t="s">
        <v>27</v>
      </c>
      <c r="E38" s="743">
        <v>18</v>
      </c>
      <c r="F38" s="743">
        <v>0</v>
      </c>
      <c r="G38" s="743">
        <v>1</v>
      </c>
      <c r="H38" s="740">
        <v>0</v>
      </c>
      <c r="I38" s="42"/>
      <c r="J38" s="27"/>
    </row>
    <row r="39" spans="1:10" ht="23.25" customHeight="1">
      <c r="A39" s="27"/>
      <c r="B39" s="361" t="s">
        <v>536</v>
      </c>
      <c r="C39" s="145" t="s">
        <v>20</v>
      </c>
      <c r="D39" s="134" t="s">
        <v>17</v>
      </c>
      <c r="E39" s="743"/>
      <c r="F39" s="743"/>
      <c r="G39" s="743"/>
      <c r="H39" s="740"/>
      <c r="I39" s="42"/>
      <c r="J39" s="27"/>
    </row>
    <row r="40" spans="1:10" ht="23.25" customHeight="1">
      <c r="A40" s="27"/>
      <c r="B40" s="361" t="s">
        <v>537</v>
      </c>
      <c r="C40" s="145" t="s">
        <v>40</v>
      </c>
      <c r="D40" s="134" t="s">
        <v>17</v>
      </c>
      <c r="E40" s="134">
        <v>17</v>
      </c>
      <c r="F40" s="134">
        <v>1</v>
      </c>
      <c r="G40" s="134">
        <v>0</v>
      </c>
      <c r="H40" s="140">
        <v>0</v>
      </c>
      <c r="I40" s="300"/>
      <c r="J40" s="27"/>
    </row>
    <row r="41" spans="1:10" ht="23.25" customHeight="1">
      <c r="A41" s="27"/>
      <c r="B41" s="361" t="s">
        <v>538</v>
      </c>
      <c r="C41" s="145" t="s">
        <v>539</v>
      </c>
      <c r="D41" s="134" t="s">
        <v>511</v>
      </c>
      <c r="E41" s="134">
        <v>13</v>
      </c>
      <c r="F41" s="134">
        <v>0</v>
      </c>
      <c r="G41" s="134">
        <v>0</v>
      </c>
      <c r="H41" s="140">
        <v>0</v>
      </c>
      <c r="I41" s="300"/>
      <c r="J41" s="27"/>
    </row>
    <row r="42" spans="1:10" ht="23.25" customHeight="1">
      <c r="A42" s="27"/>
      <c r="B42" s="361" t="s">
        <v>540</v>
      </c>
      <c r="C42" s="145" t="s">
        <v>86</v>
      </c>
      <c r="D42" s="134" t="s">
        <v>17</v>
      </c>
      <c r="E42" s="134">
        <v>15</v>
      </c>
      <c r="F42" s="134">
        <v>2</v>
      </c>
      <c r="G42" s="134">
        <v>0</v>
      </c>
      <c r="H42" s="140">
        <v>0</v>
      </c>
      <c r="I42" s="300"/>
      <c r="J42" s="27"/>
    </row>
    <row r="43" spans="1:10" ht="23.25" customHeight="1">
      <c r="A43" s="27"/>
      <c r="B43" s="361" t="s">
        <v>541</v>
      </c>
      <c r="C43" s="145" t="s">
        <v>65</v>
      </c>
      <c r="D43" s="134" t="s">
        <v>27</v>
      </c>
      <c r="E43" s="134">
        <v>10</v>
      </c>
      <c r="F43" s="134">
        <v>2</v>
      </c>
      <c r="G43" s="134">
        <v>0</v>
      </c>
      <c r="H43" s="140">
        <v>0</v>
      </c>
      <c r="I43" s="300"/>
      <c r="J43" s="27"/>
    </row>
    <row r="44" spans="1:10" ht="23.25" customHeight="1">
      <c r="A44" s="27"/>
      <c r="B44" s="361" t="s">
        <v>542</v>
      </c>
      <c r="C44" s="145" t="s">
        <v>65</v>
      </c>
      <c r="D44" s="134" t="s">
        <v>17</v>
      </c>
      <c r="E44" s="134">
        <v>19</v>
      </c>
      <c r="F44" s="134">
        <v>3</v>
      </c>
      <c r="G44" s="134">
        <v>2</v>
      </c>
      <c r="H44" s="140">
        <v>0</v>
      </c>
      <c r="I44" s="300"/>
      <c r="J44" s="27"/>
    </row>
    <row r="45" spans="1:10" ht="23.25" customHeight="1">
      <c r="A45" s="27"/>
      <c r="B45" s="361" t="s">
        <v>543</v>
      </c>
      <c r="C45" s="145" t="s">
        <v>75</v>
      </c>
      <c r="D45" s="134" t="s">
        <v>17</v>
      </c>
      <c r="E45" s="134">
        <v>12</v>
      </c>
      <c r="F45" s="134">
        <v>2</v>
      </c>
      <c r="G45" s="134">
        <v>1</v>
      </c>
      <c r="H45" s="140">
        <v>0</v>
      </c>
      <c r="I45" s="300"/>
      <c r="J45" s="27"/>
    </row>
    <row r="46" spans="1:10" ht="23.25" customHeight="1">
      <c r="A46" s="27"/>
      <c r="B46" s="361" t="s">
        <v>544</v>
      </c>
      <c r="C46" s="145" t="s">
        <v>43</v>
      </c>
      <c r="D46" s="134" t="s">
        <v>27</v>
      </c>
      <c r="E46" s="743">
        <v>14</v>
      </c>
      <c r="F46" s="743">
        <v>3</v>
      </c>
      <c r="G46" s="743">
        <v>1</v>
      </c>
      <c r="H46" s="740">
        <v>0</v>
      </c>
      <c r="I46" s="36"/>
      <c r="J46" s="27"/>
    </row>
    <row r="47" spans="1:10" ht="23.25" customHeight="1">
      <c r="A47" s="27"/>
      <c r="B47" s="364" t="s">
        <v>545</v>
      </c>
      <c r="C47" s="145" t="s">
        <v>43</v>
      </c>
      <c r="D47" s="134" t="s">
        <v>17</v>
      </c>
      <c r="E47" s="744"/>
      <c r="F47" s="744"/>
      <c r="G47" s="744"/>
      <c r="H47" s="741"/>
      <c r="I47" s="36"/>
      <c r="J47" s="27"/>
    </row>
    <row r="48" spans="1:10" ht="23.25" customHeight="1">
      <c r="A48" s="27"/>
      <c r="B48" s="367" t="s">
        <v>119</v>
      </c>
      <c r="C48" s="368"/>
      <c r="D48" s="369"/>
      <c r="E48" s="370">
        <f>SUM(E14:E47)</f>
        <v>345</v>
      </c>
      <c r="F48" s="370">
        <f>SUM(F14:F46)</f>
        <v>71</v>
      </c>
      <c r="G48" s="370">
        <f>SUM(G14:G46)</f>
        <v>14</v>
      </c>
      <c r="H48" s="371">
        <f>SUM(H14:H46)</f>
        <v>0</v>
      </c>
      <c r="I48" s="42"/>
      <c r="J48" s="27"/>
    </row>
    <row r="49" spans="1:10" ht="23.25" customHeight="1">
      <c r="A49" s="27"/>
      <c r="B49" s="32" t="s">
        <v>7</v>
      </c>
      <c r="C49" s="60"/>
      <c r="D49" s="60"/>
      <c r="E49" s="60"/>
      <c r="F49" s="60"/>
      <c r="G49" s="60"/>
      <c r="H49" s="60"/>
      <c r="I49" s="42"/>
      <c r="J49" s="27"/>
    </row>
    <row r="50" spans="1:10" ht="23.25" customHeight="1">
      <c r="A50" s="27"/>
      <c r="B50" s="18" t="s">
        <v>546</v>
      </c>
      <c r="C50" s="60"/>
      <c r="D50" s="60"/>
      <c r="E50" s="60"/>
      <c r="F50" s="60"/>
      <c r="G50" s="60"/>
      <c r="H50" s="60"/>
      <c r="I50" s="300"/>
      <c r="J50" s="27"/>
    </row>
    <row r="51" spans="1:10" ht="23.25" customHeight="1">
      <c r="A51" s="27"/>
      <c r="B51" s="285" t="s">
        <v>194</v>
      </c>
      <c r="C51" s="144"/>
      <c r="D51" s="49"/>
      <c r="E51" s="372"/>
      <c r="F51" s="372"/>
      <c r="G51" s="373"/>
      <c r="H51" s="374"/>
      <c r="I51" s="300"/>
      <c r="J51" s="27"/>
    </row>
    <row r="52" spans="1:10" ht="23.25" customHeight="1">
      <c r="A52" s="27"/>
      <c r="B52" s="375" t="s">
        <v>547</v>
      </c>
      <c r="C52" s="144"/>
      <c r="D52" s="49"/>
      <c r="E52" s="372"/>
      <c r="F52" s="372"/>
      <c r="G52" s="373"/>
      <c r="H52" s="374"/>
      <c r="I52" s="300"/>
      <c r="J52" s="27"/>
    </row>
    <row r="53" spans="1:10" ht="23.25" customHeight="1">
      <c r="A53" s="27"/>
      <c r="B53" s="375" t="s">
        <v>548</v>
      </c>
      <c r="C53" s="144"/>
      <c r="D53" s="49"/>
      <c r="E53" s="372"/>
      <c r="F53" s="372"/>
      <c r="G53" s="373"/>
      <c r="H53" s="374"/>
      <c r="I53" s="300"/>
      <c r="J53" s="27"/>
    </row>
    <row r="54" spans="1:10" ht="23.25" customHeight="1">
      <c r="A54" s="27"/>
      <c r="B54" s="738"/>
      <c r="C54" s="738"/>
      <c r="D54" s="738"/>
      <c r="E54" s="738"/>
      <c r="F54" s="738"/>
      <c r="G54" s="738"/>
      <c r="H54" s="738"/>
      <c r="I54" s="300"/>
      <c r="J54" s="27"/>
    </row>
    <row r="55" spans="1:10" ht="23.25" customHeight="1">
      <c r="B55" s="32"/>
      <c r="C55" s="376"/>
      <c r="D55" s="36"/>
      <c r="E55" s="372"/>
      <c r="F55" s="372"/>
      <c r="G55" s="373"/>
      <c r="H55" s="374"/>
      <c r="I55" s="385"/>
      <c r="J55" s="27"/>
    </row>
    <row r="56" spans="1:10" ht="23.25" customHeight="1">
      <c r="B56" s="376"/>
      <c r="C56" s="376"/>
      <c r="D56" s="36"/>
      <c r="E56" s="372"/>
      <c r="F56" s="372"/>
      <c r="G56" s="373"/>
      <c r="H56" s="374"/>
      <c r="I56" s="81"/>
      <c r="J56" s="27"/>
    </row>
    <row r="57" spans="1:10" ht="23.25" customHeight="1">
      <c r="B57" s="376"/>
      <c r="C57" s="376"/>
      <c r="D57" s="372"/>
      <c r="E57" s="372"/>
      <c r="F57" s="372"/>
      <c r="G57" s="373"/>
      <c r="H57" s="373"/>
      <c r="I57" s="81"/>
      <c r="J57" s="27"/>
    </row>
    <row r="58" spans="1:10" ht="23.25" customHeight="1">
      <c r="B58" s="377"/>
      <c r="C58" s="269"/>
      <c r="D58" s="269"/>
      <c r="E58" s="269"/>
      <c r="F58" s="269"/>
      <c r="G58" s="378"/>
      <c r="H58" s="269"/>
      <c r="I58" s="81"/>
      <c r="J58" s="27"/>
    </row>
    <row r="59" spans="1:10" ht="23.25" customHeight="1">
      <c r="B59" s="379"/>
      <c r="C59" s="379"/>
      <c r="D59" s="380"/>
      <c r="E59" s="380"/>
      <c r="F59" s="380"/>
      <c r="G59" s="381"/>
      <c r="H59" s="382"/>
      <c r="I59" s="42"/>
      <c r="J59" s="27"/>
    </row>
    <row r="60" spans="1:10" ht="23.25" customHeight="1">
      <c r="B60" s="379"/>
      <c r="C60" s="379"/>
      <c r="D60" s="380"/>
      <c r="E60" s="380"/>
      <c r="F60" s="380"/>
      <c r="G60" s="381"/>
      <c r="H60" s="382"/>
      <c r="I60" s="42"/>
      <c r="J60" s="27"/>
    </row>
    <row r="61" spans="1:10" ht="23.25" customHeight="1">
      <c r="B61" s="379"/>
      <c r="C61" s="379"/>
      <c r="D61" s="380"/>
      <c r="E61" s="380"/>
      <c r="F61" s="380"/>
      <c r="G61" s="381"/>
      <c r="H61" s="382"/>
      <c r="I61" s="300"/>
      <c r="J61" s="27"/>
    </row>
    <row r="62" spans="1:10" ht="23.25" customHeight="1">
      <c r="B62" s="383"/>
      <c r="C62" s="383"/>
      <c r="D62" s="384"/>
      <c r="E62" s="384"/>
      <c r="F62" s="384"/>
      <c r="G62" s="384"/>
      <c r="H62" s="384"/>
      <c r="I62" s="300"/>
      <c r="J62" s="27"/>
    </row>
    <row r="63" spans="1:10" ht="23.25" customHeight="1">
      <c r="B63" s="384"/>
      <c r="C63" s="384"/>
      <c r="D63" s="384"/>
      <c r="E63" s="384"/>
      <c r="F63" s="384"/>
      <c r="G63" s="384"/>
      <c r="H63" s="384"/>
      <c r="I63" s="300"/>
      <c r="J63" s="27"/>
    </row>
    <row r="64" spans="1:10" ht="23.25" customHeight="1">
      <c r="B64" s="384"/>
      <c r="C64" s="384"/>
      <c r="D64" s="384"/>
      <c r="E64" s="384"/>
      <c r="F64" s="384"/>
      <c r="G64" s="384"/>
      <c r="H64" s="384"/>
      <c r="I64" s="300"/>
      <c r="J64" s="27"/>
    </row>
    <row r="65" spans="2:10" ht="23.25" customHeight="1">
      <c r="B65" s="384"/>
      <c r="C65" s="384"/>
      <c r="D65" s="384"/>
      <c r="E65" s="384"/>
      <c r="F65" s="384"/>
      <c r="G65" s="384"/>
      <c r="H65" s="384"/>
      <c r="I65" s="300"/>
      <c r="J65" s="27"/>
    </row>
    <row r="66" spans="2:10" ht="23.25" customHeight="1">
      <c r="B66" s="384"/>
      <c r="C66" s="384"/>
      <c r="D66" s="384"/>
      <c r="E66" s="384"/>
      <c r="F66" s="384"/>
      <c r="G66" s="384"/>
      <c r="H66" s="384"/>
      <c r="I66" s="300"/>
      <c r="J66" s="27"/>
    </row>
    <row r="67" spans="2:10" ht="23.25" customHeight="1">
      <c r="B67" s="384"/>
      <c r="C67" s="384"/>
      <c r="D67" s="384"/>
      <c r="E67" s="384"/>
      <c r="F67" s="384"/>
      <c r="G67" s="384"/>
      <c r="H67" s="384"/>
      <c r="I67" s="300"/>
      <c r="J67" s="27"/>
    </row>
    <row r="68" spans="2:10" ht="23.25" customHeight="1">
      <c r="B68" s="384"/>
      <c r="C68" s="384"/>
      <c r="D68" s="384"/>
      <c r="E68" s="384"/>
      <c r="F68" s="384"/>
      <c r="G68" s="384"/>
      <c r="H68" s="384"/>
      <c r="I68" s="385"/>
      <c r="J68" s="27"/>
    </row>
    <row r="69" spans="2:10" ht="23.25" customHeight="1">
      <c r="B69" s="386"/>
      <c r="C69" s="386"/>
      <c r="D69" s="386"/>
      <c r="E69" s="386"/>
      <c r="F69" s="386"/>
      <c r="G69" s="386"/>
      <c r="H69" s="386"/>
      <c r="I69" s="81"/>
      <c r="J69" s="27"/>
    </row>
    <row r="70" spans="2:10" ht="23.25" customHeight="1">
      <c r="B70" s="36"/>
      <c r="C70" s="81"/>
      <c r="D70" s="81"/>
      <c r="E70" s="81"/>
      <c r="F70" s="81"/>
      <c r="G70" s="81"/>
      <c r="H70" s="81"/>
      <c r="I70" s="81"/>
      <c r="J70" s="27"/>
    </row>
    <row r="71" spans="2:10" ht="23.25" customHeight="1">
      <c r="B71" s="81"/>
      <c r="C71" s="81"/>
      <c r="D71" s="81"/>
      <c r="E71" s="81"/>
      <c r="F71" s="81"/>
      <c r="G71" s="81"/>
      <c r="H71" s="81"/>
      <c r="I71" s="81"/>
      <c r="J71" s="27"/>
    </row>
    <row r="72" spans="2:10" ht="23.25" customHeight="1">
      <c r="B72" s="257"/>
      <c r="C72" s="387"/>
      <c r="D72" s="388"/>
      <c r="E72" s="295"/>
      <c r="F72" s="295"/>
      <c r="G72" s="389"/>
      <c r="H72" s="42"/>
      <c r="I72" s="42"/>
      <c r="J72" s="27"/>
    </row>
    <row r="73" spans="2:10" ht="23.25" customHeight="1">
      <c r="B73" s="390"/>
      <c r="C73" s="391"/>
      <c r="D73" s="391"/>
      <c r="E73" s="391"/>
      <c r="F73" s="391"/>
      <c r="G73" s="391"/>
      <c r="H73" s="391"/>
      <c r="I73" s="42"/>
      <c r="J73" s="27"/>
    </row>
    <row r="74" spans="2:10" ht="23.25" customHeight="1">
      <c r="B74" s="376"/>
      <c r="C74" s="68"/>
      <c r="D74" s="68"/>
      <c r="E74" s="68"/>
      <c r="F74" s="68"/>
      <c r="G74" s="68"/>
      <c r="H74" s="68"/>
      <c r="I74" s="300"/>
      <c r="J74" s="27"/>
    </row>
    <row r="75" spans="2:10" ht="23.25" customHeight="1">
      <c r="B75" s="376"/>
      <c r="C75" s="68"/>
      <c r="D75" s="68"/>
      <c r="E75" s="68"/>
      <c r="F75" s="68"/>
      <c r="G75" s="68"/>
      <c r="H75" s="68"/>
      <c r="I75" s="300"/>
      <c r="J75" s="27"/>
    </row>
    <row r="76" spans="2:10" ht="23.25" customHeight="1">
      <c r="B76" s="376"/>
      <c r="C76" s="68"/>
      <c r="D76" s="68"/>
      <c r="E76" s="68"/>
      <c r="F76" s="68"/>
      <c r="G76" s="68"/>
      <c r="H76" s="68"/>
      <c r="I76" s="300"/>
      <c r="J76" s="27"/>
    </row>
    <row r="77" spans="2:10" ht="23.25" customHeight="1">
      <c r="B77" s="376"/>
      <c r="C77" s="68"/>
      <c r="D77" s="68"/>
      <c r="E77" s="68"/>
      <c r="F77" s="68"/>
      <c r="G77" s="68"/>
      <c r="H77" s="68"/>
      <c r="I77" s="300"/>
      <c r="J77" s="27"/>
    </row>
    <row r="78" spans="2:10" ht="23.25" customHeight="1">
      <c r="B78" s="376"/>
      <c r="C78" s="68"/>
      <c r="D78" s="68"/>
      <c r="E78" s="68"/>
      <c r="F78" s="68"/>
      <c r="G78" s="68"/>
      <c r="H78" s="68"/>
      <c r="I78" s="300"/>
      <c r="J78" s="27"/>
    </row>
    <row r="79" spans="2:10" ht="23.25" customHeight="1">
      <c r="B79" s="376"/>
      <c r="C79" s="68"/>
      <c r="D79" s="68"/>
      <c r="E79" s="68"/>
      <c r="F79" s="68"/>
      <c r="G79" s="68"/>
      <c r="H79" s="68"/>
      <c r="I79" s="300"/>
      <c r="J79" s="27"/>
    </row>
    <row r="80" spans="2:10" ht="23.25" customHeight="1">
      <c r="B80" s="269"/>
      <c r="C80" s="392"/>
      <c r="D80" s="392"/>
      <c r="E80" s="392"/>
      <c r="F80" s="392"/>
      <c r="G80" s="392"/>
      <c r="H80" s="392"/>
      <c r="I80" s="385"/>
      <c r="J80" s="27"/>
    </row>
    <row r="81" spans="2:10" ht="23.25" customHeight="1">
      <c r="B81" s="32"/>
      <c r="C81" s="81"/>
      <c r="D81" s="81"/>
      <c r="E81" s="81"/>
      <c r="F81" s="81"/>
      <c r="G81" s="81"/>
      <c r="H81" s="81"/>
      <c r="I81" s="81"/>
      <c r="J81" s="27"/>
    </row>
    <row r="82" spans="2:10" ht="23.25" customHeight="1">
      <c r="B82" s="81"/>
      <c r="C82" s="81"/>
      <c r="D82" s="81"/>
      <c r="E82" s="81"/>
      <c r="F82" s="81"/>
      <c r="G82" s="81"/>
      <c r="H82" s="81"/>
      <c r="I82" s="81"/>
      <c r="J82" s="27"/>
    </row>
    <row r="83" spans="2:10" ht="23.25" customHeight="1">
      <c r="B83" s="257"/>
      <c r="C83" s="325"/>
      <c r="D83" s="325"/>
      <c r="E83" s="325"/>
      <c r="F83" s="325"/>
      <c r="G83" s="325"/>
      <c r="H83" s="325"/>
      <c r="I83" s="325"/>
      <c r="J83" s="27"/>
    </row>
    <row r="84" spans="2:10" ht="23.25" customHeight="1">
      <c r="B84" s="390"/>
      <c r="C84" s="391"/>
      <c r="D84" s="391"/>
      <c r="E84" s="391"/>
      <c r="F84" s="391"/>
      <c r="G84" s="391"/>
      <c r="H84" s="391"/>
      <c r="I84" s="42"/>
      <c r="J84" s="27"/>
    </row>
    <row r="85" spans="2:10" ht="23.25" customHeight="1">
      <c r="B85" s="376"/>
      <c r="C85" s="68"/>
      <c r="D85" s="68"/>
      <c r="E85" s="68"/>
      <c r="F85" s="68"/>
      <c r="G85" s="68"/>
      <c r="H85" s="68"/>
      <c r="I85" s="300"/>
      <c r="J85" s="27"/>
    </row>
    <row r="86" spans="2:10" ht="23.25" customHeight="1">
      <c r="B86" s="376"/>
      <c r="C86" s="68"/>
      <c r="D86" s="68"/>
      <c r="E86" s="68"/>
      <c r="F86" s="68"/>
      <c r="G86" s="68"/>
      <c r="H86" s="68"/>
      <c r="I86" s="300"/>
      <c r="J86" s="27"/>
    </row>
    <row r="87" spans="2:10" ht="23.25" customHeight="1">
      <c r="B87" s="269"/>
      <c r="C87" s="392"/>
      <c r="D87" s="392"/>
      <c r="E87" s="392"/>
      <c r="F87" s="392"/>
      <c r="G87" s="392"/>
      <c r="H87" s="392"/>
      <c r="I87" s="300"/>
      <c r="J87" s="27"/>
    </row>
    <row r="88" spans="2:10" ht="23.25" customHeight="1">
      <c r="B88" s="32"/>
      <c r="C88" s="36"/>
      <c r="D88" s="36"/>
      <c r="E88" s="36"/>
      <c r="F88" s="36"/>
      <c r="G88" s="36"/>
      <c r="H88" s="36"/>
      <c r="I88" s="36"/>
      <c r="J88" s="27"/>
    </row>
    <row r="89" spans="2:10" ht="23.25" customHeight="1">
      <c r="B89" s="36"/>
      <c r="C89" s="36"/>
      <c r="D89" s="36"/>
      <c r="E89" s="36"/>
      <c r="F89" s="36"/>
      <c r="G89" s="36"/>
      <c r="H89" s="36"/>
      <c r="I89" s="36"/>
      <c r="J89" s="27"/>
    </row>
    <row r="90" spans="2:10" ht="23.25" customHeight="1">
      <c r="B90" s="36"/>
      <c r="C90" s="36"/>
      <c r="D90" s="36"/>
      <c r="E90" s="36"/>
      <c r="F90" s="36"/>
      <c r="G90" s="36"/>
      <c r="H90" s="36"/>
      <c r="I90" s="36"/>
      <c r="J90" s="27"/>
    </row>
    <row r="91" spans="2:10" ht="23.25" customHeight="1">
      <c r="B91" s="36"/>
      <c r="C91" s="36"/>
      <c r="D91" s="36"/>
      <c r="E91" s="36"/>
      <c r="F91" s="36"/>
      <c r="G91" s="36"/>
      <c r="H91" s="36"/>
      <c r="I91" s="36"/>
      <c r="J91" s="27"/>
    </row>
    <row r="92" spans="2:10" ht="23.25" customHeight="1">
      <c r="B92" s="36"/>
      <c r="C92" s="36"/>
      <c r="D92" s="36"/>
      <c r="E92" s="36"/>
      <c r="F92" s="36"/>
      <c r="G92" s="36"/>
      <c r="H92" s="36"/>
      <c r="I92" s="36"/>
      <c r="J92" s="27"/>
    </row>
    <row r="93" spans="2:10" ht="23.25" customHeight="1">
      <c r="B93" s="36"/>
      <c r="C93" s="36"/>
      <c r="D93" s="36"/>
      <c r="E93" s="36"/>
      <c r="F93" s="36"/>
      <c r="G93" s="36"/>
      <c r="H93" s="36"/>
      <c r="I93" s="36"/>
      <c r="J93" s="27"/>
    </row>
    <row r="94" spans="2:10" ht="23.25" customHeight="1">
      <c r="B94" s="36"/>
      <c r="C94" s="36"/>
      <c r="D94" s="36"/>
      <c r="E94" s="36"/>
      <c r="F94" s="36"/>
      <c r="G94" s="36"/>
      <c r="H94" s="36"/>
      <c r="I94" s="36"/>
      <c r="J94" s="27"/>
    </row>
    <row r="95" spans="2:10" ht="23.25" customHeight="1">
      <c r="B95" s="36"/>
      <c r="C95" s="36"/>
      <c r="D95" s="36"/>
      <c r="E95" s="36"/>
      <c r="F95" s="36"/>
      <c r="G95" s="36"/>
      <c r="H95" s="36"/>
      <c r="I95" s="36"/>
      <c r="J95" s="27"/>
    </row>
    <row r="96" spans="2:10" ht="23.25" customHeight="1">
      <c r="B96" s="36"/>
      <c r="C96" s="36"/>
      <c r="D96" s="36"/>
      <c r="E96" s="36"/>
      <c r="F96" s="36"/>
      <c r="G96" s="36"/>
      <c r="H96" s="36"/>
      <c r="I96" s="36"/>
      <c r="J96" s="27"/>
    </row>
    <row r="97" spans="2:10" ht="23.25" customHeight="1">
      <c r="B97" s="36"/>
      <c r="C97" s="36"/>
      <c r="D97" s="36"/>
      <c r="E97" s="36"/>
      <c r="F97" s="36"/>
      <c r="G97" s="36"/>
      <c r="H97" s="36"/>
      <c r="I97" s="36"/>
      <c r="J97" s="27"/>
    </row>
    <row r="98" spans="2:10" ht="23.25" customHeight="1">
      <c r="B98" s="36"/>
      <c r="C98" s="36"/>
      <c r="D98" s="36"/>
      <c r="E98" s="36"/>
      <c r="F98" s="36"/>
      <c r="G98" s="36"/>
      <c r="H98" s="36"/>
      <c r="I98" s="36"/>
      <c r="J98" s="27"/>
    </row>
    <row r="99" spans="2:10" ht="23.25" customHeight="1">
      <c r="B99" s="36"/>
      <c r="C99" s="36"/>
      <c r="D99" s="36"/>
      <c r="E99" s="36"/>
      <c r="F99" s="36"/>
      <c r="G99" s="36"/>
      <c r="H99" s="36"/>
      <c r="I99" s="36"/>
      <c r="J99" s="27"/>
    </row>
    <row r="100" spans="2:10" ht="23.25" customHeight="1">
      <c r="B100" s="36"/>
      <c r="C100" s="36"/>
      <c r="D100" s="36"/>
      <c r="E100" s="36"/>
      <c r="F100" s="36"/>
      <c r="G100" s="36"/>
      <c r="H100" s="36"/>
      <c r="I100" s="36"/>
      <c r="J100" s="27"/>
    </row>
    <row r="101" spans="2:10" ht="23.25" customHeight="1">
      <c r="B101" s="36"/>
      <c r="C101" s="36"/>
      <c r="D101" s="36"/>
      <c r="E101" s="36"/>
      <c r="F101" s="36"/>
      <c r="G101" s="36"/>
      <c r="H101" s="36"/>
      <c r="I101" s="36"/>
      <c r="J101" s="27"/>
    </row>
    <row r="102" spans="2:10" ht="23.25" customHeight="1">
      <c r="B102" s="36"/>
      <c r="C102" s="36"/>
      <c r="D102" s="36"/>
      <c r="E102" s="36"/>
      <c r="F102" s="36"/>
      <c r="G102" s="36"/>
      <c r="H102" s="36"/>
      <c r="I102" s="36"/>
      <c r="J102" s="27"/>
    </row>
    <row r="103" spans="2:10" ht="23.25" customHeight="1">
      <c r="B103" s="36"/>
      <c r="C103" s="36"/>
      <c r="D103" s="36"/>
      <c r="E103" s="36"/>
      <c r="F103" s="36"/>
      <c r="G103" s="36"/>
      <c r="H103" s="36"/>
      <c r="I103" s="36"/>
      <c r="J103" s="27"/>
    </row>
    <row r="104" spans="2:10" ht="23.25" customHeight="1">
      <c r="B104" s="36"/>
      <c r="C104" s="36"/>
      <c r="D104" s="36"/>
      <c r="E104" s="36"/>
      <c r="F104" s="36"/>
      <c r="G104" s="36"/>
      <c r="H104" s="36"/>
      <c r="I104" s="36"/>
      <c r="J104" s="27"/>
    </row>
    <row r="105" spans="2:10" ht="23.25" customHeight="1">
      <c r="B105" s="36"/>
      <c r="C105" s="36"/>
      <c r="D105" s="36"/>
      <c r="E105" s="36"/>
      <c r="F105" s="36"/>
      <c r="G105" s="36"/>
      <c r="H105" s="36"/>
      <c r="I105" s="36"/>
      <c r="J105" s="27"/>
    </row>
    <row r="106" spans="2:10" ht="23.25" customHeight="1">
      <c r="B106" s="36"/>
      <c r="C106" s="36"/>
      <c r="D106" s="36"/>
      <c r="E106" s="36"/>
      <c r="F106" s="36"/>
      <c r="G106" s="36"/>
      <c r="H106" s="36"/>
      <c r="I106" s="36"/>
      <c r="J106" s="27"/>
    </row>
    <row r="107" spans="2:10" ht="23.25" customHeight="1">
      <c r="B107" s="36"/>
      <c r="C107" s="36"/>
      <c r="D107" s="36"/>
      <c r="E107" s="36"/>
      <c r="F107" s="36"/>
      <c r="G107" s="36"/>
      <c r="H107" s="36"/>
      <c r="I107" s="36"/>
      <c r="J107" s="27"/>
    </row>
    <row r="108" spans="2:10" ht="23.25" customHeight="1">
      <c r="B108" s="36"/>
      <c r="C108" s="36"/>
      <c r="D108" s="36"/>
      <c r="E108" s="36"/>
      <c r="F108" s="36"/>
      <c r="G108" s="36"/>
      <c r="H108" s="36"/>
      <c r="I108" s="36"/>
      <c r="J108" s="27"/>
    </row>
    <row r="109" spans="2:10" ht="23.25" customHeight="1">
      <c r="B109" s="36"/>
      <c r="C109" s="36"/>
      <c r="D109" s="36"/>
      <c r="E109" s="36"/>
      <c r="F109" s="36"/>
      <c r="G109" s="36"/>
      <c r="H109" s="36"/>
      <c r="I109" s="36"/>
      <c r="J109" s="27"/>
    </row>
    <row r="110" spans="2:10" ht="23.25" customHeight="1">
      <c r="B110" s="36"/>
      <c r="C110" s="36"/>
      <c r="D110" s="36"/>
      <c r="E110" s="36"/>
      <c r="F110" s="36"/>
      <c r="G110" s="36"/>
      <c r="H110" s="36"/>
      <c r="I110" s="36"/>
      <c r="J110" s="27"/>
    </row>
    <row r="111" spans="2:10" ht="23.25" customHeight="1">
      <c r="B111" s="36"/>
      <c r="C111" s="36"/>
      <c r="D111" s="36"/>
      <c r="E111" s="36"/>
      <c r="F111" s="36"/>
      <c r="G111" s="36"/>
      <c r="H111" s="36"/>
      <c r="I111" s="36"/>
      <c r="J111" s="27"/>
    </row>
    <row r="112" spans="2:10" ht="23.25" customHeight="1">
      <c r="B112" s="36"/>
      <c r="C112" s="36"/>
      <c r="D112" s="36"/>
      <c r="E112" s="36"/>
      <c r="F112" s="36"/>
      <c r="G112" s="36"/>
      <c r="H112" s="36"/>
      <c r="I112" s="36"/>
      <c r="J112" s="27"/>
    </row>
    <row r="113" spans="2:10" ht="23.25" customHeight="1">
      <c r="B113" s="36"/>
      <c r="C113" s="36"/>
      <c r="D113" s="36"/>
      <c r="E113" s="36"/>
      <c r="F113" s="36"/>
      <c r="G113" s="36"/>
      <c r="H113" s="36"/>
      <c r="I113" s="36"/>
      <c r="J113" s="27"/>
    </row>
    <row r="114" spans="2:10" ht="23.25" customHeight="1">
      <c r="B114" s="36"/>
      <c r="C114" s="36"/>
      <c r="D114" s="36"/>
      <c r="E114" s="36"/>
      <c r="F114" s="36"/>
      <c r="G114" s="36"/>
      <c r="H114" s="36"/>
      <c r="I114" s="36"/>
      <c r="J114" s="27"/>
    </row>
    <row r="115" spans="2:10" ht="23.25" customHeight="1">
      <c r="B115" s="36"/>
      <c r="C115" s="36"/>
      <c r="D115" s="36"/>
      <c r="E115" s="36"/>
      <c r="F115" s="36"/>
      <c r="G115" s="36"/>
      <c r="H115" s="36"/>
      <c r="I115" s="36"/>
      <c r="J115" s="27"/>
    </row>
    <row r="116" spans="2:10" ht="23.25" customHeight="1">
      <c r="B116" s="36"/>
      <c r="C116" s="36"/>
      <c r="D116" s="36"/>
      <c r="E116" s="36"/>
      <c r="F116" s="36"/>
      <c r="G116" s="36"/>
      <c r="H116" s="36"/>
      <c r="I116" s="36"/>
      <c r="J116" s="27"/>
    </row>
    <row r="117" spans="2:10" ht="23.25" customHeight="1">
      <c r="B117" s="36"/>
      <c r="C117" s="36"/>
      <c r="D117" s="36"/>
      <c r="E117" s="36"/>
      <c r="F117" s="36"/>
      <c r="G117" s="36"/>
      <c r="H117" s="36"/>
      <c r="I117" s="36"/>
      <c r="J117" s="27"/>
    </row>
    <row r="118" spans="2:10" ht="23.25" customHeight="1">
      <c r="B118" s="36"/>
      <c r="C118" s="36"/>
      <c r="D118" s="36"/>
      <c r="E118" s="36"/>
      <c r="F118" s="36"/>
      <c r="G118" s="36"/>
      <c r="H118" s="36"/>
      <c r="I118" s="36"/>
      <c r="J118" s="27"/>
    </row>
    <row r="119" spans="2:10" ht="23.25" customHeight="1">
      <c r="B119" s="36"/>
      <c r="C119" s="36"/>
      <c r="D119" s="36"/>
      <c r="E119" s="36"/>
      <c r="F119" s="36"/>
      <c r="G119" s="36"/>
      <c r="H119" s="36"/>
      <c r="I119" s="36"/>
      <c r="J119" s="27"/>
    </row>
    <row r="120" spans="2:10" ht="23.25" customHeight="1">
      <c r="B120" s="36"/>
      <c r="C120" s="36"/>
      <c r="D120" s="36"/>
      <c r="E120" s="36"/>
      <c r="F120" s="36"/>
      <c r="G120" s="36"/>
      <c r="H120" s="36"/>
      <c r="I120" s="36"/>
      <c r="J120" s="27"/>
    </row>
    <row r="121" spans="2:10" ht="23.25" customHeight="1"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2:10" ht="23.25" customHeight="1"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2:10" ht="23.25" customHeight="1"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2:10" ht="23.25" customHeight="1"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2:10" ht="23.25" customHeight="1"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2:10" ht="23.25" customHeight="1"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2:10" ht="23.25" customHeight="1"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2:10" ht="23.25" customHeight="1"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2:10" ht="23.25" customHeight="1"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2:10" ht="23.25" customHeight="1"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2:10" ht="23.25" customHeight="1"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2:10" ht="23.25" customHeight="1">
      <c r="B132" s="27"/>
      <c r="C132" s="27"/>
      <c r="D132" s="27"/>
      <c r="E132" s="27"/>
      <c r="F132" s="27"/>
      <c r="G132" s="27"/>
      <c r="H132" s="27"/>
      <c r="I132" s="27"/>
      <c r="J132" s="27"/>
    </row>
    <row r="133" spans="2:10" ht="23.25" customHeight="1"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2:10" ht="23.25" customHeight="1"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2:10" ht="23.25" customHeight="1"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2:10" ht="23.25" customHeight="1"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2:10" ht="23.25" customHeight="1"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2:10" ht="23.25" customHeight="1"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2:10" ht="23.25" customHeight="1"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2:10" ht="23.25" customHeight="1">
      <c r="B140" s="27"/>
      <c r="C140" s="27"/>
      <c r="D140" s="27"/>
      <c r="E140" s="27"/>
      <c r="F140" s="27"/>
      <c r="G140" s="27"/>
      <c r="H140" s="27"/>
      <c r="I140" s="27"/>
      <c r="J140" s="27"/>
    </row>
    <row r="141" spans="2:10" ht="23.25" customHeight="1"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2:10" ht="23.25" customHeight="1">
      <c r="B142" s="27"/>
      <c r="C142" s="27"/>
      <c r="D142" s="27"/>
      <c r="E142" s="27"/>
      <c r="F142" s="27"/>
      <c r="G142" s="27"/>
      <c r="H142" s="27"/>
      <c r="I142" s="27"/>
      <c r="J142" s="27"/>
    </row>
    <row r="143" spans="2:10" ht="23.25" customHeight="1"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2:10" ht="23.25" customHeight="1">
      <c r="B144" s="27"/>
      <c r="C144" s="27"/>
      <c r="D144" s="27"/>
      <c r="E144" s="27"/>
      <c r="F144" s="27"/>
      <c r="G144" s="27"/>
      <c r="H144" s="27"/>
      <c r="I144" s="27"/>
      <c r="J144" s="27"/>
    </row>
    <row r="145" spans="2:10" ht="23.25" customHeight="1"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2:10" ht="23.25" customHeight="1"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2:10" ht="23.25" customHeight="1"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2:10" ht="23.25" customHeight="1"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2:10" ht="23.25" customHeight="1">
      <c r="B149" s="27"/>
      <c r="C149" s="27"/>
      <c r="D149" s="27"/>
      <c r="E149" s="27"/>
      <c r="F149" s="27"/>
      <c r="G149" s="27"/>
      <c r="H149" s="27"/>
      <c r="I149" s="27"/>
      <c r="J149" s="27"/>
    </row>
    <row r="150" spans="2:10" ht="23.25" customHeight="1">
      <c r="B150" s="27"/>
      <c r="C150" s="27"/>
      <c r="D150" s="27"/>
      <c r="E150" s="27"/>
      <c r="F150" s="27"/>
      <c r="G150" s="27"/>
      <c r="H150" s="27"/>
      <c r="I150" s="27"/>
      <c r="J150" s="27"/>
    </row>
    <row r="151" spans="2:10" ht="23.25" customHeight="1"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2:10" ht="23.25" customHeight="1"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2:10" ht="23.25" customHeight="1"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2:10" ht="23.25" customHeight="1"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2:10" ht="23.25" customHeight="1"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2:10" ht="23.25" customHeight="1"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2:10" ht="23.25" customHeight="1"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2:10" ht="23.25" customHeight="1"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2:10" ht="23.25" customHeight="1"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2:10" ht="23.25" customHeight="1"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2:10" ht="23.25" customHeight="1"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2:10" ht="23.25" customHeight="1"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2:10" ht="23.25" customHeight="1"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2:10" ht="23.25" customHeight="1"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2:10" ht="23.25" customHeight="1"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2:10" ht="23.25" customHeight="1"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2:10" ht="23.25" customHeight="1"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2:10" ht="23.25" customHeight="1"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2:10" ht="23.25" customHeight="1"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2:10" ht="23.25" customHeight="1"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2:10" ht="23.25" customHeight="1"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2:10" ht="23.25" customHeight="1"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2:10" ht="23.25" customHeight="1"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2:10" ht="23.25" customHeight="1"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2:10" ht="23.25" customHeight="1"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2:10" ht="23.25" customHeight="1"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2:10" ht="23.25" customHeight="1"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2:10" ht="23.25" customHeight="1"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2:10" ht="23.25" customHeight="1"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2:10" ht="23.25" customHeight="1"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2:10" ht="23.25" customHeight="1"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2:10" ht="23.25" customHeight="1"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2:10" ht="23.25" customHeight="1"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2:10" ht="23.25" customHeight="1"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2:10" ht="23.25" customHeight="1"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2:10" ht="23.25" customHeight="1"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2:10" ht="23.25" customHeight="1"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2:10" ht="23.25" customHeight="1"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2:10" ht="23.25" customHeight="1"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2:10" ht="23.25" customHeight="1"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2:10" ht="23.25" customHeight="1"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2:10" ht="23.25" customHeight="1"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2:10" ht="23.25" customHeight="1"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2:10" ht="23.25" customHeight="1"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2:10" ht="23.25" customHeight="1"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2:10" ht="23.25" customHeight="1"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2:10" ht="23.25" customHeight="1"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2:10" ht="23.25" customHeight="1"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2:10" ht="23.25" customHeight="1"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2:10" ht="23.25" customHeight="1"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2:10" ht="23.25" customHeight="1"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2:10" ht="23.25" customHeight="1"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2:10" ht="23.25" customHeight="1"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2:10" ht="23.25" customHeight="1"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2:10" ht="23.25" customHeight="1"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2:10" ht="23.25" customHeight="1"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2:10" ht="23.25" customHeight="1"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2:10" ht="23.25" customHeight="1"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2:10" ht="23.25" customHeight="1"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2:10" ht="23.25" customHeight="1"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2:10" ht="23.25" customHeight="1"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2:10" ht="23.25" customHeight="1"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2:10" ht="23.25" customHeight="1"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2:10" ht="23.25" customHeight="1"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2:10" ht="23.25" customHeight="1"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2:10" ht="23.25" customHeight="1"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2:10" ht="23.25" customHeight="1"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2:10" ht="23.25" customHeight="1"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2:10" ht="23.25" customHeight="1"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2:10" ht="23.25" customHeight="1"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2:10" ht="23.25" customHeight="1"/>
    <row r="222" spans="2:10" ht="23.25" customHeight="1"/>
    <row r="223" spans="2:10" ht="23.25" customHeight="1"/>
    <row r="224" spans="2:10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</sheetData>
  <mergeCells count="37">
    <mergeCell ref="B54:H54"/>
    <mergeCell ref="E15:E16"/>
    <mergeCell ref="E17:E18"/>
    <mergeCell ref="E23:E24"/>
    <mergeCell ref="E26:E27"/>
    <mergeCell ref="E28:E29"/>
    <mergeCell ref="E33:E34"/>
    <mergeCell ref="E36:E37"/>
    <mergeCell ref="E38:E39"/>
    <mergeCell ref="E46:E47"/>
    <mergeCell ref="F15:F16"/>
    <mergeCell ref="F17:F18"/>
    <mergeCell ref="F23:F24"/>
    <mergeCell ref="F26:F27"/>
    <mergeCell ref="F28:F29"/>
    <mergeCell ref="F33:F34"/>
    <mergeCell ref="F36:F37"/>
    <mergeCell ref="F38:F39"/>
    <mergeCell ref="F46:F47"/>
    <mergeCell ref="G15:G16"/>
    <mergeCell ref="G17:G18"/>
    <mergeCell ref="G23:G24"/>
    <mergeCell ref="G26:G27"/>
    <mergeCell ref="G28:G29"/>
    <mergeCell ref="G33:G34"/>
    <mergeCell ref="G36:G37"/>
    <mergeCell ref="G38:G39"/>
    <mergeCell ref="G46:G47"/>
    <mergeCell ref="H33:H34"/>
    <mergeCell ref="H36:H37"/>
    <mergeCell ref="H38:H39"/>
    <mergeCell ref="H46:H47"/>
    <mergeCell ref="H15:H16"/>
    <mergeCell ref="H17:H18"/>
    <mergeCell ref="H23:H24"/>
    <mergeCell ref="H26:H27"/>
    <mergeCell ref="H28:H29"/>
  </mergeCells>
  <pageMargins left="0.70866141732283505" right="0.70866141732283505" top="0.74803149606299202" bottom="0.74803149606299202" header="0.31496062992126" footer="0.31496062992126"/>
  <pageSetup paperSize="9" scale="48"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U387"/>
  <sheetViews>
    <sheetView showGridLines="0" zoomScale="85" zoomScaleNormal="85" workbookViewId="0">
      <selection activeCell="B192" sqref="B192"/>
    </sheetView>
  </sheetViews>
  <sheetFormatPr defaultColWidth="9" defaultRowHeight="15"/>
  <cols>
    <col min="1" max="1" width="2.7109375" customWidth="1"/>
    <col min="2" max="2" width="35" customWidth="1"/>
    <col min="3" max="19" width="12.7109375" customWidth="1"/>
  </cols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12" spans="1:21">
      <c r="B12" s="272" t="s">
        <v>549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81"/>
      <c r="U12" s="81"/>
    </row>
    <row r="13" spans="1:21">
      <c r="B13" s="345" t="s">
        <v>550</v>
      </c>
      <c r="C13" s="296">
        <v>2004</v>
      </c>
      <c r="D13" s="296">
        <v>2005</v>
      </c>
      <c r="E13" s="296">
        <v>2006</v>
      </c>
      <c r="F13" s="296">
        <v>2007</v>
      </c>
      <c r="G13" s="296">
        <v>2008</v>
      </c>
      <c r="H13" s="296">
        <v>2009</v>
      </c>
      <c r="I13" s="296">
        <v>2010</v>
      </c>
      <c r="J13" s="296">
        <v>2011</v>
      </c>
      <c r="K13" s="296">
        <v>2012</v>
      </c>
      <c r="L13" s="348">
        <v>2013</v>
      </c>
      <c r="M13" s="296">
        <v>2014</v>
      </c>
      <c r="N13" s="348">
        <v>2015</v>
      </c>
      <c r="O13" s="348">
        <v>2016</v>
      </c>
      <c r="P13" s="329">
        <v>2017</v>
      </c>
      <c r="Q13" s="329">
        <v>2018</v>
      </c>
      <c r="R13" s="329">
        <v>2019</v>
      </c>
      <c r="S13" s="297" t="s">
        <v>485</v>
      </c>
      <c r="T13" s="83"/>
      <c r="U13" s="81"/>
    </row>
    <row r="14" spans="1:21">
      <c r="B14" s="164" t="s">
        <v>551</v>
      </c>
      <c r="C14" s="85">
        <v>1</v>
      </c>
      <c r="D14" s="85">
        <v>1</v>
      </c>
      <c r="E14" s="85">
        <v>3</v>
      </c>
      <c r="F14" s="85">
        <v>0</v>
      </c>
      <c r="G14" s="85">
        <v>7</v>
      </c>
      <c r="H14" s="85">
        <v>6</v>
      </c>
      <c r="I14" s="85">
        <v>14</v>
      </c>
      <c r="J14" s="85">
        <v>11</v>
      </c>
      <c r="K14" s="85">
        <v>7</v>
      </c>
      <c r="L14" s="235">
        <v>20</v>
      </c>
      <c r="M14" s="144">
        <v>31</v>
      </c>
      <c r="N14" s="144">
        <v>27</v>
      </c>
      <c r="O14" s="144">
        <v>26</v>
      </c>
      <c r="P14" s="134">
        <v>42</v>
      </c>
      <c r="Q14" s="134">
        <v>35</v>
      </c>
      <c r="R14" s="134">
        <v>31</v>
      </c>
      <c r="S14" s="350">
        <f>SUM(C14:R14)</f>
        <v>262</v>
      </c>
      <c r="T14" s="85"/>
      <c r="U14" s="86"/>
    </row>
    <row r="15" spans="1:21">
      <c r="B15" s="164" t="s">
        <v>552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1</v>
      </c>
      <c r="I15" s="85">
        <v>3</v>
      </c>
      <c r="J15" s="85">
        <v>3</v>
      </c>
      <c r="K15" s="85">
        <v>8</v>
      </c>
      <c r="L15" s="235">
        <v>12</v>
      </c>
      <c r="M15" s="144">
        <v>17</v>
      </c>
      <c r="N15" s="144">
        <v>24</v>
      </c>
      <c r="O15" s="144">
        <v>16</v>
      </c>
      <c r="P15" s="134">
        <v>26</v>
      </c>
      <c r="Q15" s="134">
        <v>14</v>
      </c>
      <c r="R15" s="134">
        <v>25</v>
      </c>
      <c r="S15" s="350">
        <f>SUM(C15:R15)</f>
        <v>149</v>
      </c>
      <c r="T15" s="85"/>
      <c r="U15" s="86"/>
    </row>
    <row r="16" spans="1:21">
      <c r="B16" s="346" t="s">
        <v>485</v>
      </c>
      <c r="C16" s="70">
        <f>SUM(C14:C15)</f>
        <v>1</v>
      </c>
      <c r="D16" s="70">
        <f>SUM(D14:D15)</f>
        <v>1</v>
      </c>
      <c r="E16" s="70">
        <f t="shared" ref="E16:S16" si="0">SUM(E14:E15)</f>
        <v>3</v>
      </c>
      <c r="F16" s="70">
        <f t="shared" si="0"/>
        <v>0</v>
      </c>
      <c r="G16" s="127">
        <f t="shared" si="0"/>
        <v>7</v>
      </c>
      <c r="H16" s="127">
        <f t="shared" si="0"/>
        <v>7</v>
      </c>
      <c r="I16" s="127">
        <f t="shared" si="0"/>
        <v>17</v>
      </c>
      <c r="J16" s="127">
        <f t="shared" si="0"/>
        <v>14</v>
      </c>
      <c r="K16" s="127">
        <f t="shared" si="0"/>
        <v>15</v>
      </c>
      <c r="L16" s="127">
        <f t="shared" si="0"/>
        <v>32</v>
      </c>
      <c r="M16" s="70">
        <f t="shared" si="0"/>
        <v>48</v>
      </c>
      <c r="N16" s="127">
        <f t="shared" si="0"/>
        <v>51</v>
      </c>
      <c r="O16" s="127">
        <f t="shared" si="0"/>
        <v>42</v>
      </c>
      <c r="P16" s="127">
        <f t="shared" si="0"/>
        <v>68</v>
      </c>
      <c r="Q16" s="127">
        <f t="shared" si="0"/>
        <v>49</v>
      </c>
      <c r="R16" s="127">
        <f t="shared" si="0"/>
        <v>56</v>
      </c>
      <c r="S16" s="71">
        <f t="shared" si="0"/>
        <v>411</v>
      </c>
      <c r="T16" s="72"/>
      <c r="U16" s="81"/>
    </row>
    <row r="17" spans="2:21">
      <c r="B17" s="32" t="s">
        <v>7</v>
      </c>
      <c r="C17" s="18"/>
      <c r="D17" s="18"/>
      <c r="E17" s="18"/>
      <c r="F17" s="18"/>
      <c r="G17" s="331"/>
      <c r="H17" s="331"/>
      <c r="I17" s="331"/>
      <c r="J17" s="331"/>
      <c r="K17" s="331"/>
      <c r="L17" s="349"/>
      <c r="M17" s="331"/>
      <c r="N17" s="349"/>
      <c r="O17" s="349"/>
      <c r="P17" s="349"/>
      <c r="Q17" s="331"/>
      <c r="R17" s="331"/>
      <c r="S17" s="18"/>
      <c r="T17" s="36"/>
      <c r="U17" s="36"/>
    </row>
    <row r="18" spans="2:21">
      <c r="B18" s="32" t="s">
        <v>553</v>
      </c>
      <c r="C18" s="18"/>
      <c r="D18" s="18"/>
      <c r="E18" s="18"/>
      <c r="F18" s="18"/>
      <c r="G18" s="331"/>
      <c r="H18" s="331"/>
      <c r="I18" s="331"/>
      <c r="J18" s="331"/>
      <c r="K18" s="331"/>
      <c r="L18" s="349"/>
      <c r="M18" s="331"/>
      <c r="N18" s="349"/>
      <c r="O18" s="349"/>
      <c r="P18" s="349"/>
      <c r="Q18" s="331"/>
      <c r="R18" s="331"/>
      <c r="S18" s="18"/>
      <c r="T18" s="36"/>
      <c r="U18" s="36"/>
    </row>
    <row r="19" spans="2:21">
      <c r="B19" s="32"/>
      <c r="C19" s="18"/>
      <c r="D19" s="18"/>
      <c r="E19" s="18"/>
      <c r="F19" s="18"/>
      <c r="G19" s="331"/>
      <c r="H19" s="331"/>
      <c r="I19" s="331"/>
      <c r="J19" s="331"/>
      <c r="K19" s="331"/>
      <c r="L19" s="349"/>
      <c r="M19" s="331"/>
      <c r="N19" s="349"/>
      <c r="O19" s="349"/>
      <c r="P19" s="349"/>
      <c r="Q19" s="331"/>
      <c r="R19" s="331"/>
      <c r="S19" s="18"/>
      <c r="T19" s="36"/>
      <c r="U19" s="36"/>
    </row>
    <row r="20" spans="2:2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1"/>
      <c r="M20" s="18"/>
      <c r="N20" s="171"/>
      <c r="O20" s="171"/>
      <c r="P20" s="171"/>
      <c r="Q20" s="18"/>
      <c r="R20" s="18"/>
      <c r="S20" s="18"/>
      <c r="T20" s="36"/>
      <c r="U20" s="36"/>
    </row>
    <row r="21" spans="2:21">
      <c r="B21" s="272" t="s">
        <v>554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81"/>
      <c r="U21" s="36"/>
    </row>
    <row r="22" spans="2:21">
      <c r="B22" s="345" t="s">
        <v>550</v>
      </c>
      <c r="C22" s="296">
        <v>2004</v>
      </c>
      <c r="D22" s="296">
        <v>2005</v>
      </c>
      <c r="E22" s="296">
        <v>2006</v>
      </c>
      <c r="F22" s="296">
        <v>2007</v>
      </c>
      <c r="G22" s="296">
        <v>2008</v>
      </c>
      <c r="H22" s="296">
        <v>2009</v>
      </c>
      <c r="I22" s="296">
        <v>2010</v>
      </c>
      <c r="J22" s="296">
        <v>2011</v>
      </c>
      <c r="K22" s="296">
        <v>2012</v>
      </c>
      <c r="L22" s="348">
        <v>2013</v>
      </c>
      <c r="M22" s="296">
        <v>2014</v>
      </c>
      <c r="N22" s="348">
        <v>2015</v>
      </c>
      <c r="O22" s="348">
        <v>2016</v>
      </c>
      <c r="P22" s="329">
        <v>2017</v>
      </c>
      <c r="Q22" s="329">
        <v>2018</v>
      </c>
      <c r="R22" s="329">
        <v>2019</v>
      </c>
      <c r="S22" s="297" t="s">
        <v>485</v>
      </c>
      <c r="T22" s="83"/>
      <c r="U22" s="36"/>
    </row>
    <row r="23" spans="2:21">
      <c r="B23" s="164" t="s">
        <v>555</v>
      </c>
      <c r="C23" s="85">
        <v>1</v>
      </c>
      <c r="D23" s="85">
        <v>1</v>
      </c>
      <c r="E23" s="85">
        <v>3</v>
      </c>
      <c r="F23" s="85">
        <v>0</v>
      </c>
      <c r="G23" s="85">
        <v>7</v>
      </c>
      <c r="H23" s="85">
        <v>7</v>
      </c>
      <c r="I23" s="85">
        <v>15</v>
      </c>
      <c r="J23" s="85">
        <v>12</v>
      </c>
      <c r="K23" s="85">
        <v>11</v>
      </c>
      <c r="L23" s="235">
        <v>28</v>
      </c>
      <c r="M23" s="144">
        <v>38</v>
      </c>
      <c r="N23" s="144">
        <v>40</v>
      </c>
      <c r="O23" s="144">
        <v>30</v>
      </c>
      <c r="P23" s="134">
        <v>55</v>
      </c>
      <c r="Q23" s="134">
        <v>42</v>
      </c>
      <c r="R23" s="134">
        <v>42</v>
      </c>
      <c r="S23" s="350">
        <f>SUM(C23:R23)</f>
        <v>332</v>
      </c>
      <c r="T23" s="85"/>
      <c r="U23" s="36"/>
    </row>
    <row r="24" spans="2:21">
      <c r="B24" s="164" t="s">
        <v>556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2</v>
      </c>
      <c r="J24" s="85">
        <v>2</v>
      </c>
      <c r="K24" s="85">
        <v>4</v>
      </c>
      <c r="L24" s="235">
        <v>4</v>
      </c>
      <c r="M24" s="144">
        <v>10</v>
      </c>
      <c r="N24" s="144">
        <v>11</v>
      </c>
      <c r="O24" s="144">
        <v>12</v>
      </c>
      <c r="P24" s="134">
        <v>13</v>
      </c>
      <c r="Q24" s="134">
        <v>7</v>
      </c>
      <c r="R24" s="134">
        <v>14</v>
      </c>
      <c r="S24" s="350">
        <f>SUM(C24:R24)</f>
        <v>79</v>
      </c>
      <c r="T24" s="85"/>
      <c r="U24" s="36"/>
    </row>
    <row r="25" spans="2:21">
      <c r="B25" s="346" t="s">
        <v>485</v>
      </c>
      <c r="C25" s="70">
        <f t="shared" ref="C25:S25" si="1">SUM(C23:C24)</f>
        <v>1</v>
      </c>
      <c r="D25" s="70">
        <f t="shared" si="1"/>
        <v>1</v>
      </c>
      <c r="E25" s="70">
        <f t="shared" si="1"/>
        <v>3</v>
      </c>
      <c r="F25" s="70">
        <f t="shared" si="1"/>
        <v>0</v>
      </c>
      <c r="G25" s="70">
        <f t="shared" si="1"/>
        <v>7</v>
      </c>
      <c r="H25" s="70">
        <f t="shared" si="1"/>
        <v>7</v>
      </c>
      <c r="I25" s="70">
        <f t="shared" si="1"/>
        <v>17</v>
      </c>
      <c r="J25" s="70">
        <f t="shared" si="1"/>
        <v>14</v>
      </c>
      <c r="K25" s="70">
        <f t="shared" si="1"/>
        <v>15</v>
      </c>
      <c r="L25" s="127">
        <f t="shared" si="1"/>
        <v>32</v>
      </c>
      <c r="M25" s="70">
        <f t="shared" si="1"/>
        <v>48</v>
      </c>
      <c r="N25" s="127">
        <f t="shared" si="1"/>
        <v>51</v>
      </c>
      <c r="O25" s="127">
        <f t="shared" si="1"/>
        <v>42</v>
      </c>
      <c r="P25" s="127">
        <f t="shared" si="1"/>
        <v>68</v>
      </c>
      <c r="Q25" s="127">
        <f t="shared" si="1"/>
        <v>49</v>
      </c>
      <c r="R25" s="127">
        <f t="shared" si="1"/>
        <v>56</v>
      </c>
      <c r="S25" s="71">
        <f t="shared" si="1"/>
        <v>411</v>
      </c>
      <c r="T25" s="72"/>
      <c r="U25" s="36"/>
    </row>
    <row r="26" spans="2:21">
      <c r="B26" s="32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71"/>
      <c r="M26" s="18"/>
      <c r="N26" s="171"/>
      <c r="O26" s="171"/>
      <c r="P26" s="171"/>
      <c r="Q26" s="18"/>
      <c r="R26" s="18"/>
      <c r="S26" s="18"/>
      <c r="T26" s="36"/>
      <c r="U26" s="36"/>
    </row>
    <row r="27" spans="2:21">
      <c r="B27" s="32" t="s">
        <v>553</v>
      </c>
      <c r="C27" s="18"/>
      <c r="D27" s="18"/>
      <c r="E27" s="18"/>
      <c r="F27" s="18"/>
      <c r="G27" s="18"/>
      <c r="H27" s="18"/>
      <c r="I27" s="18"/>
      <c r="J27" s="18"/>
      <c r="K27" s="18"/>
      <c r="L27" s="171"/>
      <c r="M27" s="18"/>
      <c r="N27" s="171"/>
      <c r="O27" s="171"/>
      <c r="P27" s="171"/>
      <c r="Q27" s="18"/>
      <c r="R27" s="18"/>
      <c r="S27" s="18"/>
      <c r="T27" s="36"/>
      <c r="U27" s="36"/>
    </row>
    <row r="28" spans="2:21">
      <c r="B28" s="32"/>
      <c r="C28" s="18"/>
      <c r="D28" s="18"/>
      <c r="E28" s="18"/>
      <c r="F28" s="18"/>
      <c r="G28" s="18"/>
      <c r="H28" s="18"/>
      <c r="I28" s="18"/>
      <c r="J28" s="18"/>
      <c r="K28" s="18"/>
      <c r="L28" s="171"/>
      <c r="M28" s="18"/>
      <c r="N28" s="171"/>
      <c r="O28" s="171"/>
      <c r="P28" s="171"/>
      <c r="Q28" s="18"/>
      <c r="R28" s="18"/>
      <c r="S28" s="18"/>
      <c r="T28" s="36"/>
      <c r="U28" s="36"/>
    </row>
    <row r="29" spans="2:2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71"/>
      <c r="M29" s="18"/>
      <c r="N29" s="171"/>
      <c r="O29" s="171"/>
      <c r="P29" s="171"/>
      <c r="Q29" s="18"/>
      <c r="R29" s="18"/>
      <c r="S29" s="18"/>
      <c r="T29" s="36"/>
      <c r="U29" s="36"/>
    </row>
    <row r="30" spans="2:21">
      <c r="B30" s="272" t="s">
        <v>557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81"/>
      <c r="U30" s="36"/>
    </row>
    <row r="31" spans="2:21">
      <c r="B31" s="345" t="s">
        <v>550</v>
      </c>
      <c r="C31" s="296">
        <v>2004</v>
      </c>
      <c r="D31" s="296">
        <v>2005</v>
      </c>
      <c r="E31" s="296">
        <v>2006</v>
      </c>
      <c r="F31" s="296">
        <v>2007</v>
      </c>
      <c r="G31" s="296">
        <v>2008</v>
      </c>
      <c r="H31" s="296">
        <v>2009</v>
      </c>
      <c r="I31" s="296">
        <v>2010</v>
      </c>
      <c r="J31" s="296">
        <v>2011</v>
      </c>
      <c r="K31" s="296">
        <v>2012</v>
      </c>
      <c r="L31" s="348">
        <v>2013</v>
      </c>
      <c r="M31" s="296">
        <v>2014</v>
      </c>
      <c r="N31" s="348">
        <v>2015</v>
      </c>
      <c r="O31" s="348">
        <v>2016</v>
      </c>
      <c r="P31" s="296">
        <v>2017</v>
      </c>
      <c r="Q31" s="274">
        <v>2018</v>
      </c>
      <c r="R31" s="274">
        <v>2019</v>
      </c>
      <c r="S31" s="297" t="s">
        <v>485</v>
      </c>
      <c r="T31" s="83"/>
      <c r="U31" s="36"/>
    </row>
    <row r="32" spans="2:21">
      <c r="B32" s="164" t="s">
        <v>555</v>
      </c>
      <c r="C32" s="85">
        <v>1</v>
      </c>
      <c r="D32" s="85">
        <v>1</v>
      </c>
      <c r="E32" s="85">
        <v>3</v>
      </c>
      <c r="F32" s="85">
        <v>0</v>
      </c>
      <c r="G32" s="85">
        <v>7</v>
      </c>
      <c r="H32" s="85">
        <v>6</v>
      </c>
      <c r="I32" s="85">
        <v>14</v>
      </c>
      <c r="J32" s="85">
        <v>11</v>
      </c>
      <c r="K32" s="85">
        <v>6</v>
      </c>
      <c r="L32" s="235">
        <v>20</v>
      </c>
      <c r="M32" s="144">
        <v>30</v>
      </c>
      <c r="N32" s="144">
        <v>26</v>
      </c>
      <c r="O32" s="144">
        <v>24</v>
      </c>
      <c r="P32" s="144">
        <v>42</v>
      </c>
      <c r="Q32" s="134">
        <v>34</v>
      </c>
      <c r="R32" s="134">
        <v>29</v>
      </c>
      <c r="S32" s="350">
        <f>SUM(C32:R32)</f>
        <v>254</v>
      </c>
      <c r="T32" s="85"/>
      <c r="U32" s="36"/>
    </row>
    <row r="33" spans="2:21">
      <c r="B33" s="164" t="s">
        <v>556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1</v>
      </c>
      <c r="L33" s="235">
        <v>0</v>
      </c>
      <c r="M33" s="144">
        <v>1</v>
      </c>
      <c r="N33" s="144">
        <v>1</v>
      </c>
      <c r="O33" s="144">
        <v>2</v>
      </c>
      <c r="P33" s="144">
        <v>0</v>
      </c>
      <c r="Q33" s="134">
        <v>1</v>
      </c>
      <c r="R33" s="134">
        <v>2</v>
      </c>
      <c r="S33" s="350">
        <f>SUM(C33:R33)</f>
        <v>8</v>
      </c>
      <c r="T33" s="85"/>
      <c r="U33" s="36"/>
    </row>
    <row r="34" spans="2:21">
      <c r="B34" s="346" t="s">
        <v>485</v>
      </c>
      <c r="C34" s="70">
        <f t="shared" ref="C34:N34" si="2">SUM(C32:C32)</f>
        <v>1</v>
      </c>
      <c r="D34" s="70">
        <f t="shared" si="2"/>
        <v>1</v>
      </c>
      <c r="E34" s="70">
        <f t="shared" si="2"/>
        <v>3</v>
      </c>
      <c r="F34" s="70">
        <f t="shared" si="2"/>
        <v>0</v>
      </c>
      <c r="G34" s="70">
        <f t="shared" si="2"/>
        <v>7</v>
      </c>
      <c r="H34" s="70">
        <f t="shared" si="2"/>
        <v>6</v>
      </c>
      <c r="I34" s="70">
        <f t="shared" si="2"/>
        <v>14</v>
      </c>
      <c r="J34" s="70">
        <f t="shared" si="2"/>
        <v>11</v>
      </c>
      <c r="K34" s="70">
        <f t="shared" si="2"/>
        <v>6</v>
      </c>
      <c r="L34" s="127">
        <f t="shared" si="2"/>
        <v>20</v>
      </c>
      <c r="M34" s="70">
        <f t="shared" si="2"/>
        <v>30</v>
      </c>
      <c r="N34" s="127">
        <f t="shared" si="2"/>
        <v>26</v>
      </c>
      <c r="O34" s="127">
        <f>SUM(O32:O33)</f>
        <v>26</v>
      </c>
      <c r="P34" s="70">
        <f>SUM(P32:P33)</f>
        <v>42</v>
      </c>
      <c r="Q34" s="70">
        <f>SUM(Q32:Q33)</f>
        <v>35</v>
      </c>
      <c r="R34" s="70">
        <f>SUM(R32:R33)</f>
        <v>31</v>
      </c>
      <c r="S34" s="71">
        <f>SUM(S32:S33)</f>
        <v>262</v>
      </c>
      <c r="T34" s="72"/>
      <c r="U34" s="36"/>
    </row>
    <row r="35" spans="2:21">
      <c r="B35" s="32" t="s">
        <v>7</v>
      </c>
      <c r="C35" s="72"/>
      <c r="D35" s="72"/>
      <c r="E35" s="72"/>
      <c r="F35" s="72"/>
      <c r="G35" s="72"/>
      <c r="H35" s="72"/>
      <c r="I35" s="72"/>
      <c r="J35" s="72"/>
      <c r="K35" s="72"/>
      <c r="L35" s="82"/>
      <c r="M35" s="72"/>
      <c r="N35" s="82"/>
      <c r="O35" s="82"/>
      <c r="P35" s="72"/>
      <c r="Q35" s="72"/>
      <c r="R35" s="72"/>
      <c r="S35" s="72"/>
      <c r="T35" s="72"/>
      <c r="U35" s="36"/>
    </row>
    <row r="36" spans="2:21">
      <c r="B36" s="32" t="s">
        <v>553</v>
      </c>
      <c r="C36" s="72"/>
      <c r="D36" s="72"/>
      <c r="E36" s="72"/>
      <c r="F36" s="72"/>
      <c r="G36" s="72"/>
      <c r="H36" s="72"/>
      <c r="I36" s="72"/>
      <c r="J36" s="72"/>
      <c r="K36" s="72"/>
      <c r="L36" s="82"/>
      <c r="M36" s="72"/>
      <c r="N36" s="82"/>
      <c r="O36" s="82"/>
      <c r="P36" s="72"/>
      <c r="Q36" s="72"/>
      <c r="R36" s="72"/>
      <c r="S36" s="72"/>
      <c r="T36" s="72"/>
      <c r="U36" s="36"/>
    </row>
    <row r="37" spans="2:21">
      <c r="B37" s="32"/>
      <c r="C37" s="72"/>
      <c r="D37" s="72"/>
      <c r="E37" s="72"/>
      <c r="F37" s="72"/>
      <c r="G37" s="72"/>
      <c r="H37" s="72"/>
      <c r="I37" s="72"/>
      <c r="J37" s="72"/>
      <c r="K37" s="72"/>
      <c r="L37" s="82"/>
      <c r="M37" s="72"/>
      <c r="N37" s="82"/>
      <c r="O37" s="82"/>
      <c r="P37" s="72"/>
      <c r="Q37" s="72"/>
      <c r="R37" s="72"/>
      <c r="S37" s="72"/>
      <c r="T37" s="72"/>
      <c r="U37" s="36"/>
    </row>
    <row r="38" spans="2:21">
      <c r="B38" s="18"/>
      <c r="C38" s="72"/>
      <c r="D38" s="72"/>
      <c r="E38" s="72"/>
      <c r="F38" s="72"/>
      <c r="G38" s="72"/>
      <c r="H38" s="72"/>
      <c r="I38" s="72"/>
      <c r="J38" s="72"/>
      <c r="K38" s="72"/>
      <c r="L38" s="82"/>
      <c r="M38" s="72"/>
      <c r="N38" s="82"/>
      <c r="O38" s="82"/>
      <c r="P38" s="72"/>
      <c r="Q38" s="72"/>
      <c r="R38" s="72"/>
      <c r="S38" s="72"/>
      <c r="T38" s="72"/>
      <c r="U38" s="36"/>
    </row>
    <row r="39" spans="2:21">
      <c r="B39" s="272" t="s">
        <v>558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81"/>
      <c r="U39" s="36"/>
    </row>
    <row r="40" spans="2:21">
      <c r="B40" s="345" t="s">
        <v>550</v>
      </c>
      <c r="C40" s="296">
        <v>2004</v>
      </c>
      <c r="D40" s="296">
        <v>2005</v>
      </c>
      <c r="E40" s="296">
        <v>2006</v>
      </c>
      <c r="F40" s="296">
        <v>2007</v>
      </c>
      <c r="G40" s="296">
        <v>2008</v>
      </c>
      <c r="H40" s="296">
        <v>2009</v>
      </c>
      <c r="I40" s="296">
        <v>2010</v>
      </c>
      <c r="J40" s="296">
        <v>2011</v>
      </c>
      <c r="K40" s="296">
        <v>2012</v>
      </c>
      <c r="L40" s="348">
        <v>2013</v>
      </c>
      <c r="M40" s="296">
        <v>2014</v>
      </c>
      <c r="N40" s="348">
        <v>2015</v>
      </c>
      <c r="O40" s="348">
        <v>2016</v>
      </c>
      <c r="P40" s="274">
        <v>2017</v>
      </c>
      <c r="Q40" s="274">
        <v>2018</v>
      </c>
      <c r="R40" s="274">
        <v>2019</v>
      </c>
      <c r="S40" s="297" t="s">
        <v>485</v>
      </c>
      <c r="T40" s="83"/>
      <c r="U40" s="36"/>
    </row>
    <row r="41" spans="2:21">
      <c r="B41" s="164" t="s">
        <v>555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1</v>
      </c>
      <c r="I41" s="85">
        <v>1</v>
      </c>
      <c r="J41" s="85">
        <v>1</v>
      </c>
      <c r="K41" s="85">
        <v>5</v>
      </c>
      <c r="L41" s="235">
        <v>8</v>
      </c>
      <c r="M41" s="144">
        <v>8</v>
      </c>
      <c r="N41" s="144">
        <v>14</v>
      </c>
      <c r="O41" s="144">
        <v>6</v>
      </c>
      <c r="P41" s="134">
        <v>13</v>
      </c>
      <c r="Q41" s="134">
        <v>8</v>
      </c>
      <c r="R41" s="134">
        <v>13</v>
      </c>
      <c r="S41" s="350">
        <f>SUM(C41:R41)</f>
        <v>78</v>
      </c>
      <c r="T41" s="85"/>
      <c r="U41" s="36"/>
    </row>
    <row r="42" spans="2:21">
      <c r="B42" s="164" t="s">
        <v>556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2</v>
      </c>
      <c r="J42" s="85">
        <v>2</v>
      </c>
      <c r="K42" s="85">
        <v>3</v>
      </c>
      <c r="L42" s="235">
        <v>4</v>
      </c>
      <c r="M42" s="144">
        <v>9</v>
      </c>
      <c r="N42" s="144">
        <v>10</v>
      </c>
      <c r="O42" s="144">
        <v>10</v>
      </c>
      <c r="P42" s="134">
        <v>13</v>
      </c>
      <c r="Q42" s="134">
        <v>6</v>
      </c>
      <c r="R42" s="134">
        <v>12</v>
      </c>
      <c r="S42" s="350">
        <f>SUM(C42:R42)</f>
        <v>71</v>
      </c>
      <c r="T42" s="85"/>
      <c r="U42" s="36"/>
    </row>
    <row r="43" spans="2:21">
      <c r="B43" s="346" t="s">
        <v>485</v>
      </c>
      <c r="C43" s="70">
        <f t="shared" ref="C43:S43" si="3">SUM(C41:C42)</f>
        <v>0</v>
      </c>
      <c r="D43" s="70">
        <f t="shared" si="3"/>
        <v>0</v>
      </c>
      <c r="E43" s="70">
        <f t="shared" si="3"/>
        <v>0</v>
      </c>
      <c r="F43" s="70">
        <f t="shared" si="3"/>
        <v>0</v>
      </c>
      <c r="G43" s="70">
        <f t="shared" si="3"/>
        <v>0</v>
      </c>
      <c r="H43" s="70">
        <f t="shared" si="3"/>
        <v>1</v>
      </c>
      <c r="I43" s="70">
        <f t="shared" si="3"/>
        <v>3</v>
      </c>
      <c r="J43" s="70">
        <f t="shared" si="3"/>
        <v>3</v>
      </c>
      <c r="K43" s="70">
        <f t="shared" si="3"/>
        <v>8</v>
      </c>
      <c r="L43" s="127">
        <f t="shared" si="3"/>
        <v>12</v>
      </c>
      <c r="M43" s="70">
        <f t="shared" si="3"/>
        <v>17</v>
      </c>
      <c r="N43" s="127">
        <f t="shared" si="3"/>
        <v>24</v>
      </c>
      <c r="O43" s="127">
        <f t="shared" si="3"/>
        <v>16</v>
      </c>
      <c r="P43" s="70">
        <f t="shared" si="3"/>
        <v>26</v>
      </c>
      <c r="Q43" s="70">
        <f t="shared" si="3"/>
        <v>14</v>
      </c>
      <c r="R43" s="70">
        <f t="shared" si="3"/>
        <v>25</v>
      </c>
      <c r="S43" s="71">
        <f t="shared" si="3"/>
        <v>149</v>
      </c>
      <c r="T43" s="72"/>
      <c r="U43" s="36"/>
    </row>
    <row r="44" spans="2:21">
      <c r="B44" s="32" t="s">
        <v>7</v>
      </c>
      <c r="C44" s="72"/>
      <c r="D44" s="72"/>
      <c r="E44" s="72"/>
      <c r="F44" s="72"/>
      <c r="G44" s="72"/>
      <c r="H44" s="72"/>
      <c r="I44" s="72"/>
      <c r="J44" s="72"/>
      <c r="K44" s="72"/>
      <c r="L44" s="82"/>
      <c r="M44" s="72"/>
      <c r="N44" s="82"/>
      <c r="O44" s="82"/>
      <c r="P44" s="72"/>
      <c r="Q44" s="72"/>
      <c r="R44" s="72"/>
      <c r="S44" s="72"/>
      <c r="T44" s="72"/>
      <c r="U44" s="36"/>
    </row>
    <row r="45" spans="2:21">
      <c r="B45" s="32" t="s">
        <v>553</v>
      </c>
      <c r="C45" s="72"/>
      <c r="D45" s="72"/>
      <c r="E45" s="72"/>
      <c r="F45" s="72"/>
      <c r="G45" s="72"/>
      <c r="H45" s="72"/>
      <c r="I45" s="72"/>
      <c r="J45" s="72"/>
      <c r="K45" s="72"/>
      <c r="L45" s="82"/>
      <c r="M45" s="72"/>
      <c r="N45" s="82"/>
      <c r="O45" s="82"/>
      <c r="P45" s="72"/>
      <c r="Q45" s="72"/>
      <c r="R45" s="72"/>
      <c r="S45" s="72"/>
      <c r="T45" s="72"/>
      <c r="U45" s="36"/>
    </row>
    <row r="46" spans="2:21">
      <c r="B46" s="32"/>
      <c r="C46" s="72"/>
      <c r="D46" s="72"/>
      <c r="E46" s="72"/>
      <c r="F46" s="72"/>
      <c r="G46" s="72"/>
      <c r="H46" s="72"/>
      <c r="I46" s="72"/>
      <c r="J46" s="72"/>
      <c r="K46" s="72"/>
      <c r="L46" s="82"/>
      <c r="M46" s="72"/>
      <c r="N46" s="82"/>
      <c r="O46" s="82"/>
      <c r="P46" s="72"/>
      <c r="Q46" s="72"/>
      <c r="R46" s="72"/>
      <c r="S46" s="72"/>
      <c r="T46" s="72"/>
      <c r="U46" s="36"/>
    </row>
    <row r="47" spans="2:21">
      <c r="B47" s="18"/>
      <c r="C47" s="72"/>
      <c r="D47" s="72"/>
      <c r="E47" s="72"/>
      <c r="F47" s="72"/>
      <c r="G47" s="72"/>
      <c r="H47" s="72"/>
      <c r="I47" s="72"/>
      <c r="J47" s="72"/>
      <c r="K47" s="72"/>
      <c r="L47" s="82"/>
      <c r="M47" s="72"/>
      <c r="N47" s="82"/>
      <c r="O47" s="82"/>
      <c r="P47" s="72"/>
      <c r="Q47" s="72"/>
      <c r="R47" s="72"/>
      <c r="S47" s="72"/>
      <c r="T47" s="72"/>
      <c r="U47" s="36"/>
    </row>
    <row r="48" spans="2:21">
      <c r="B48" s="272" t="s">
        <v>559</v>
      </c>
      <c r="C48" s="18"/>
      <c r="D48" s="18"/>
      <c r="E48" s="18"/>
      <c r="F48" s="18"/>
      <c r="G48" s="18"/>
      <c r="H48" s="18"/>
      <c r="I48" s="18"/>
      <c r="J48" s="18"/>
      <c r="K48" s="18"/>
      <c r="L48" s="171"/>
      <c r="M48" s="18"/>
      <c r="N48" s="171"/>
      <c r="O48" s="171"/>
      <c r="P48" s="18"/>
      <c r="Q48" s="18"/>
      <c r="R48" s="18"/>
      <c r="S48" s="18"/>
      <c r="T48" s="36"/>
      <c r="U48" s="36"/>
    </row>
    <row r="49" spans="2:21">
      <c r="B49" s="345" t="s">
        <v>560</v>
      </c>
      <c r="C49" s="296">
        <v>2004</v>
      </c>
      <c r="D49" s="296">
        <v>2005</v>
      </c>
      <c r="E49" s="296">
        <v>2006</v>
      </c>
      <c r="F49" s="296">
        <v>2007</v>
      </c>
      <c r="G49" s="296">
        <v>2008</v>
      </c>
      <c r="H49" s="296">
        <v>2009</v>
      </c>
      <c r="I49" s="296">
        <v>2010</v>
      </c>
      <c r="J49" s="296">
        <v>2011</v>
      </c>
      <c r="K49" s="296">
        <v>2012</v>
      </c>
      <c r="L49" s="348">
        <v>2013</v>
      </c>
      <c r="M49" s="296">
        <v>2014</v>
      </c>
      <c r="N49" s="348">
        <v>2015</v>
      </c>
      <c r="O49" s="348">
        <v>2016</v>
      </c>
      <c r="P49" s="296">
        <v>2017</v>
      </c>
      <c r="Q49" s="274">
        <v>2018</v>
      </c>
      <c r="R49" s="274">
        <v>2019</v>
      </c>
      <c r="S49" s="297" t="s">
        <v>485</v>
      </c>
      <c r="T49" s="83"/>
      <c r="U49" s="36"/>
    </row>
    <row r="50" spans="2:21">
      <c r="B50" s="164" t="s">
        <v>3</v>
      </c>
      <c r="C50" s="235">
        <v>0</v>
      </c>
      <c r="D50" s="235">
        <v>0</v>
      </c>
      <c r="E50" s="235">
        <v>1</v>
      </c>
      <c r="F50" s="235">
        <v>0</v>
      </c>
      <c r="G50" s="235">
        <v>1</v>
      </c>
      <c r="H50" s="235">
        <v>1</v>
      </c>
      <c r="I50" s="235">
        <v>2</v>
      </c>
      <c r="J50" s="235">
        <v>3</v>
      </c>
      <c r="K50" s="235">
        <v>8</v>
      </c>
      <c r="L50" s="235">
        <v>7</v>
      </c>
      <c r="M50" s="235">
        <v>11</v>
      </c>
      <c r="N50" s="235">
        <v>19</v>
      </c>
      <c r="O50" s="235">
        <v>12</v>
      </c>
      <c r="P50" s="235">
        <v>20</v>
      </c>
      <c r="Q50" s="134">
        <v>10</v>
      </c>
      <c r="R50" s="134">
        <v>16</v>
      </c>
      <c r="S50" s="202">
        <f>SUM(C50:R50)</f>
        <v>111</v>
      </c>
      <c r="T50" s="144"/>
      <c r="U50" s="145"/>
    </row>
    <row r="51" spans="2:21">
      <c r="B51" s="164" t="s">
        <v>561</v>
      </c>
      <c r="C51" s="235">
        <v>1</v>
      </c>
      <c r="D51" s="235">
        <v>1</v>
      </c>
      <c r="E51" s="235">
        <v>1</v>
      </c>
      <c r="F51" s="235">
        <v>0</v>
      </c>
      <c r="G51" s="235">
        <v>0</v>
      </c>
      <c r="H51" s="235">
        <v>0</v>
      </c>
      <c r="I51" s="235">
        <v>6</v>
      </c>
      <c r="J51" s="235">
        <v>5</v>
      </c>
      <c r="K51" s="235">
        <v>3</v>
      </c>
      <c r="L51" s="235">
        <v>7</v>
      </c>
      <c r="M51" s="235">
        <v>21</v>
      </c>
      <c r="N51" s="235">
        <v>15</v>
      </c>
      <c r="O51" s="235">
        <v>19</v>
      </c>
      <c r="P51" s="235">
        <v>30</v>
      </c>
      <c r="Q51" s="134">
        <v>21</v>
      </c>
      <c r="R51" s="134">
        <v>21</v>
      </c>
      <c r="S51" s="202">
        <f>SUM(C51:R51)</f>
        <v>151</v>
      </c>
      <c r="T51" s="144"/>
      <c r="U51" s="145"/>
    </row>
    <row r="52" spans="2:21">
      <c r="B52" s="164" t="s">
        <v>562</v>
      </c>
      <c r="C52" s="85">
        <v>0</v>
      </c>
      <c r="D52" s="85">
        <v>0</v>
      </c>
      <c r="E52" s="85">
        <v>1</v>
      </c>
      <c r="F52" s="85">
        <v>0</v>
      </c>
      <c r="G52" s="85">
        <v>6</v>
      </c>
      <c r="H52" s="85">
        <v>6</v>
      </c>
      <c r="I52" s="85">
        <v>9</v>
      </c>
      <c r="J52" s="85">
        <v>6</v>
      </c>
      <c r="K52" s="85">
        <v>4</v>
      </c>
      <c r="L52" s="235">
        <v>18</v>
      </c>
      <c r="M52" s="85">
        <v>16</v>
      </c>
      <c r="N52" s="235">
        <v>17</v>
      </c>
      <c r="O52" s="235">
        <v>11</v>
      </c>
      <c r="P52" s="85">
        <v>18</v>
      </c>
      <c r="Q52" s="68">
        <v>18</v>
      </c>
      <c r="R52" s="68">
        <v>19</v>
      </c>
      <c r="S52" s="202">
        <f>SUM(C52:R52)</f>
        <v>149</v>
      </c>
      <c r="T52" s="144"/>
      <c r="U52" s="36"/>
    </row>
    <row r="53" spans="2:21">
      <c r="B53" s="346" t="s">
        <v>485</v>
      </c>
      <c r="C53" s="70">
        <f>SUM(C50:C52)</f>
        <v>1</v>
      </c>
      <c r="D53" s="70">
        <f>SUM(D50:D52)</f>
        <v>1</v>
      </c>
      <c r="E53" s="70">
        <f t="shared" ref="E53:S53" si="4">SUM(E50:E52)</f>
        <v>3</v>
      </c>
      <c r="F53" s="70">
        <f t="shared" si="4"/>
        <v>0</v>
      </c>
      <c r="G53" s="70">
        <f t="shared" si="4"/>
        <v>7</v>
      </c>
      <c r="H53" s="70">
        <f t="shared" si="4"/>
        <v>7</v>
      </c>
      <c r="I53" s="70">
        <f t="shared" si="4"/>
        <v>17</v>
      </c>
      <c r="J53" s="70">
        <f t="shared" si="4"/>
        <v>14</v>
      </c>
      <c r="K53" s="70">
        <f t="shared" si="4"/>
        <v>15</v>
      </c>
      <c r="L53" s="127">
        <f t="shared" si="4"/>
        <v>32</v>
      </c>
      <c r="M53" s="70">
        <f t="shared" si="4"/>
        <v>48</v>
      </c>
      <c r="N53" s="127">
        <f t="shared" si="4"/>
        <v>51</v>
      </c>
      <c r="O53" s="127">
        <f t="shared" si="4"/>
        <v>42</v>
      </c>
      <c r="P53" s="70">
        <f t="shared" si="4"/>
        <v>68</v>
      </c>
      <c r="Q53" s="70">
        <f t="shared" si="4"/>
        <v>49</v>
      </c>
      <c r="R53" s="70">
        <f t="shared" si="4"/>
        <v>56</v>
      </c>
      <c r="S53" s="71">
        <f t="shared" si="4"/>
        <v>411</v>
      </c>
      <c r="T53" s="72"/>
      <c r="U53" s="36"/>
    </row>
    <row r="54" spans="2:21">
      <c r="B54" s="32" t="s">
        <v>7</v>
      </c>
      <c r="C54" s="18"/>
      <c r="D54" s="18"/>
      <c r="E54" s="18"/>
      <c r="F54" s="18"/>
      <c r="G54" s="18"/>
      <c r="H54" s="18"/>
      <c r="I54" s="18"/>
      <c r="J54" s="18"/>
      <c r="K54" s="18"/>
      <c r="L54" s="171"/>
      <c r="M54" s="18"/>
      <c r="N54" s="171"/>
      <c r="O54" s="171"/>
      <c r="P54" s="171"/>
      <c r="Q54" s="18"/>
      <c r="R54" s="18"/>
      <c r="S54" s="18"/>
      <c r="T54" s="36"/>
      <c r="U54" s="36"/>
    </row>
    <row r="55" spans="2:21">
      <c r="B55" s="32" t="s">
        <v>553</v>
      </c>
      <c r="C55" s="18"/>
      <c r="D55" s="18"/>
      <c r="E55" s="18"/>
      <c r="F55" s="18"/>
      <c r="G55" s="18"/>
      <c r="H55" s="18"/>
      <c r="I55" s="18"/>
      <c r="J55" s="18"/>
      <c r="K55" s="18"/>
      <c r="L55" s="171"/>
      <c r="M55" s="18"/>
      <c r="N55" s="171"/>
      <c r="O55" s="171"/>
      <c r="P55" s="171"/>
      <c r="Q55" s="18"/>
      <c r="R55" s="18"/>
      <c r="S55" s="18"/>
      <c r="T55" s="36"/>
      <c r="U55" s="36"/>
    </row>
    <row r="56" spans="2:21">
      <c r="B56" s="32"/>
      <c r="C56" s="18"/>
      <c r="D56" s="18"/>
      <c r="E56" s="18"/>
      <c r="F56" s="18"/>
      <c r="G56" s="18"/>
      <c r="H56" s="18"/>
      <c r="I56" s="18"/>
      <c r="J56" s="18"/>
      <c r="K56" s="18"/>
      <c r="L56" s="171"/>
      <c r="M56" s="18"/>
      <c r="N56" s="171"/>
      <c r="O56" s="171"/>
      <c r="P56" s="171"/>
      <c r="Q56" s="18"/>
      <c r="R56" s="18"/>
      <c r="S56" s="18"/>
      <c r="T56" s="36"/>
      <c r="U56" s="36"/>
    </row>
    <row r="57" spans="2:2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71"/>
      <c r="M57" s="18"/>
      <c r="N57" s="171"/>
      <c r="O57" s="171"/>
      <c r="P57" s="171"/>
      <c r="Q57" s="18"/>
      <c r="R57" s="18"/>
      <c r="S57" s="18"/>
      <c r="T57" s="36"/>
      <c r="U57" s="36"/>
    </row>
    <row r="58" spans="2:21">
      <c r="B58" s="272" t="s">
        <v>563</v>
      </c>
      <c r="C58" s="18"/>
      <c r="D58" s="18"/>
      <c r="E58" s="18"/>
      <c r="F58" s="18"/>
      <c r="G58" s="18"/>
      <c r="H58" s="18"/>
      <c r="I58" s="18"/>
      <c r="J58" s="18"/>
      <c r="K58" s="18"/>
      <c r="L58" s="171"/>
      <c r="M58" s="18"/>
      <c r="N58" s="171"/>
      <c r="O58" s="171"/>
      <c r="P58" s="171"/>
      <c r="Q58" s="18"/>
      <c r="R58" s="18"/>
      <c r="S58" s="18"/>
      <c r="T58" s="36"/>
      <c r="U58" s="36"/>
    </row>
    <row r="59" spans="2:21">
      <c r="B59" s="345" t="s">
        <v>560</v>
      </c>
      <c r="C59" s="296">
        <v>2004</v>
      </c>
      <c r="D59" s="296">
        <v>2005</v>
      </c>
      <c r="E59" s="296">
        <v>2006</v>
      </c>
      <c r="F59" s="296">
        <v>2007</v>
      </c>
      <c r="G59" s="296">
        <v>2008</v>
      </c>
      <c r="H59" s="296">
        <v>2009</v>
      </c>
      <c r="I59" s="296">
        <v>2010</v>
      </c>
      <c r="J59" s="296">
        <v>2011</v>
      </c>
      <c r="K59" s="296">
        <v>2012</v>
      </c>
      <c r="L59" s="348">
        <v>2013</v>
      </c>
      <c r="M59" s="296">
        <v>2014</v>
      </c>
      <c r="N59" s="348">
        <v>2015</v>
      </c>
      <c r="O59" s="348">
        <v>2016</v>
      </c>
      <c r="P59" s="296">
        <v>2017</v>
      </c>
      <c r="Q59" s="274">
        <v>2018</v>
      </c>
      <c r="R59" s="274">
        <v>2019</v>
      </c>
      <c r="S59" s="297" t="s">
        <v>485</v>
      </c>
      <c r="T59" s="83"/>
      <c r="U59" s="36"/>
    </row>
    <row r="60" spans="2:21">
      <c r="B60" s="347" t="s">
        <v>564</v>
      </c>
      <c r="C60" s="85">
        <v>0</v>
      </c>
      <c r="D60" s="85">
        <v>0</v>
      </c>
      <c r="E60" s="85">
        <v>1</v>
      </c>
      <c r="F60" s="85">
        <v>0</v>
      </c>
      <c r="G60" s="85">
        <v>1</v>
      </c>
      <c r="H60" s="85">
        <v>0</v>
      </c>
      <c r="I60" s="85">
        <v>0</v>
      </c>
      <c r="J60" s="85">
        <v>0</v>
      </c>
      <c r="K60" s="85">
        <v>0</v>
      </c>
      <c r="L60" s="235">
        <v>0</v>
      </c>
      <c r="M60" s="85">
        <v>1</v>
      </c>
      <c r="N60" s="235">
        <v>0</v>
      </c>
      <c r="O60" s="235">
        <v>0</v>
      </c>
      <c r="P60" s="85">
        <v>0</v>
      </c>
      <c r="Q60" s="68">
        <v>0</v>
      </c>
      <c r="R60" s="68">
        <v>0</v>
      </c>
      <c r="S60" s="202">
        <f>SUM(C60:R60)</f>
        <v>3</v>
      </c>
      <c r="T60" s="144"/>
      <c r="U60" s="36"/>
    </row>
    <row r="61" spans="2:21">
      <c r="B61" s="347" t="s">
        <v>561</v>
      </c>
      <c r="C61" s="85">
        <v>1</v>
      </c>
      <c r="D61" s="85">
        <v>1</v>
      </c>
      <c r="E61" s="85">
        <v>1</v>
      </c>
      <c r="F61" s="85">
        <v>0</v>
      </c>
      <c r="G61" s="85">
        <v>0</v>
      </c>
      <c r="H61" s="85">
        <v>0</v>
      </c>
      <c r="I61" s="85">
        <v>5</v>
      </c>
      <c r="J61" s="85">
        <v>5</v>
      </c>
      <c r="K61" s="85">
        <v>3</v>
      </c>
      <c r="L61" s="235">
        <v>2</v>
      </c>
      <c r="M61" s="85">
        <v>14</v>
      </c>
      <c r="N61" s="235">
        <v>10</v>
      </c>
      <c r="O61" s="235">
        <v>15</v>
      </c>
      <c r="P61" s="85">
        <v>24</v>
      </c>
      <c r="Q61" s="68">
        <v>17</v>
      </c>
      <c r="R61" s="68">
        <v>12</v>
      </c>
      <c r="S61" s="202">
        <f>SUM(C61:R61)</f>
        <v>110</v>
      </c>
      <c r="T61" s="144"/>
      <c r="U61" s="36"/>
    </row>
    <row r="62" spans="2:21">
      <c r="B62" s="347" t="s">
        <v>562</v>
      </c>
      <c r="C62" s="85">
        <v>0</v>
      </c>
      <c r="D62" s="85">
        <v>0</v>
      </c>
      <c r="E62" s="85">
        <v>1</v>
      </c>
      <c r="F62" s="85">
        <v>0</v>
      </c>
      <c r="G62" s="85">
        <v>6</v>
      </c>
      <c r="H62" s="85">
        <v>6</v>
      </c>
      <c r="I62" s="85">
        <v>9</v>
      </c>
      <c r="J62" s="85">
        <v>6</v>
      </c>
      <c r="K62" s="85">
        <v>4</v>
      </c>
      <c r="L62" s="235">
        <v>18</v>
      </c>
      <c r="M62" s="85">
        <v>16</v>
      </c>
      <c r="N62" s="235">
        <v>17</v>
      </c>
      <c r="O62" s="235">
        <v>11</v>
      </c>
      <c r="P62" s="85">
        <v>18</v>
      </c>
      <c r="Q62" s="68">
        <v>18</v>
      </c>
      <c r="R62" s="68">
        <v>19</v>
      </c>
      <c r="S62" s="202">
        <f>SUM(C62:R62)</f>
        <v>149</v>
      </c>
      <c r="T62" s="144"/>
      <c r="U62" s="36"/>
    </row>
    <row r="63" spans="2:21">
      <c r="B63" s="346" t="s">
        <v>485</v>
      </c>
      <c r="C63" s="70">
        <f>SUM(C60:C62)</f>
        <v>1</v>
      </c>
      <c r="D63" s="70">
        <f>SUM(D60:D62)</f>
        <v>1</v>
      </c>
      <c r="E63" s="70">
        <f t="shared" ref="E63:S63" si="5">SUM(E60:E62)</f>
        <v>3</v>
      </c>
      <c r="F63" s="70">
        <f t="shared" si="5"/>
        <v>0</v>
      </c>
      <c r="G63" s="70">
        <f t="shared" si="5"/>
        <v>7</v>
      </c>
      <c r="H63" s="70">
        <f t="shared" si="5"/>
        <v>6</v>
      </c>
      <c r="I63" s="70">
        <f t="shared" si="5"/>
        <v>14</v>
      </c>
      <c r="J63" s="70">
        <f t="shared" si="5"/>
        <v>11</v>
      </c>
      <c r="K63" s="70">
        <f t="shared" si="5"/>
        <v>7</v>
      </c>
      <c r="L63" s="127">
        <f t="shared" si="5"/>
        <v>20</v>
      </c>
      <c r="M63" s="70">
        <f t="shared" si="5"/>
        <v>31</v>
      </c>
      <c r="N63" s="127">
        <f t="shared" si="5"/>
        <v>27</v>
      </c>
      <c r="O63" s="127">
        <f t="shared" si="5"/>
        <v>26</v>
      </c>
      <c r="P63" s="70">
        <f t="shared" si="5"/>
        <v>42</v>
      </c>
      <c r="Q63" s="70">
        <f t="shared" si="5"/>
        <v>35</v>
      </c>
      <c r="R63" s="70">
        <f t="shared" si="5"/>
        <v>31</v>
      </c>
      <c r="S63" s="71">
        <f t="shared" si="5"/>
        <v>262</v>
      </c>
      <c r="T63" s="72"/>
      <c r="U63" s="36"/>
    </row>
    <row r="64" spans="2:21">
      <c r="B64" s="32" t="s">
        <v>7</v>
      </c>
      <c r="C64" s="18"/>
      <c r="D64" s="18"/>
      <c r="E64" s="18"/>
      <c r="F64" s="18"/>
      <c r="G64" s="18"/>
      <c r="H64" s="18"/>
      <c r="I64" s="18"/>
      <c r="J64" s="18"/>
      <c r="K64" s="18"/>
      <c r="L64" s="171"/>
      <c r="M64" s="18"/>
      <c r="N64" s="171"/>
      <c r="O64" s="171"/>
      <c r="P64" s="18"/>
      <c r="Q64" s="18"/>
      <c r="R64" s="18"/>
      <c r="S64" s="18"/>
      <c r="T64" s="36"/>
      <c r="U64" s="36"/>
    </row>
    <row r="65" spans="2:21">
      <c r="B65" s="32" t="s">
        <v>553</v>
      </c>
      <c r="C65" s="18"/>
      <c r="D65" s="18"/>
      <c r="E65" s="18"/>
      <c r="F65" s="18"/>
      <c r="G65" s="18"/>
      <c r="H65" s="18"/>
      <c r="I65" s="18"/>
      <c r="J65" s="18"/>
      <c r="K65" s="18"/>
      <c r="L65" s="171"/>
      <c r="M65" s="18"/>
      <c r="N65" s="171"/>
      <c r="O65" s="171"/>
      <c r="P65" s="18"/>
      <c r="Q65" s="18"/>
      <c r="R65" s="18"/>
      <c r="S65" s="18"/>
      <c r="T65" s="36"/>
      <c r="U65" s="36"/>
    </row>
    <row r="66" spans="2:21">
      <c r="B66" s="32"/>
      <c r="C66" s="18"/>
      <c r="D66" s="18"/>
      <c r="E66" s="18"/>
      <c r="F66" s="18"/>
      <c r="G66" s="18"/>
      <c r="H66" s="18"/>
      <c r="I66" s="18"/>
      <c r="J66" s="18"/>
      <c r="K66" s="18"/>
      <c r="L66" s="171"/>
      <c r="M66" s="18"/>
      <c r="N66" s="171"/>
      <c r="O66" s="171"/>
      <c r="P66" s="18"/>
      <c r="Q66" s="18"/>
      <c r="R66" s="18"/>
      <c r="S66" s="18"/>
      <c r="T66" s="36"/>
      <c r="U66" s="36"/>
    </row>
    <row r="67" spans="2:2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71"/>
      <c r="M67" s="18"/>
      <c r="N67" s="171"/>
      <c r="O67" s="171"/>
      <c r="P67" s="18"/>
      <c r="Q67" s="18"/>
      <c r="R67" s="18"/>
      <c r="S67" s="18"/>
      <c r="T67" s="36"/>
      <c r="U67" s="36"/>
    </row>
    <row r="68" spans="2:21">
      <c r="B68" s="272" t="s">
        <v>565</v>
      </c>
      <c r="C68" s="18"/>
      <c r="D68" s="18"/>
      <c r="E68" s="18"/>
      <c r="F68" s="18"/>
      <c r="G68" s="18"/>
      <c r="H68" s="18"/>
      <c r="I68" s="18"/>
      <c r="J68" s="18"/>
      <c r="K68" s="18"/>
      <c r="L68" s="171"/>
      <c r="M68" s="18"/>
      <c r="N68" s="171"/>
      <c r="O68" s="171"/>
      <c r="P68" s="18"/>
      <c r="Q68" s="18"/>
      <c r="R68" s="18"/>
      <c r="S68" s="18"/>
      <c r="T68" s="36"/>
      <c r="U68" s="36"/>
    </row>
    <row r="69" spans="2:21">
      <c r="B69" s="345" t="s">
        <v>560</v>
      </c>
      <c r="C69" s="296">
        <v>2004</v>
      </c>
      <c r="D69" s="296">
        <v>2005</v>
      </c>
      <c r="E69" s="296">
        <v>2006</v>
      </c>
      <c r="F69" s="296">
        <v>2007</v>
      </c>
      <c r="G69" s="296">
        <v>2008</v>
      </c>
      <c r="H69" s="296">
        <v>2009</v>
      </c>
      <c r="I69" s="296">
        <v>2010</v>
      </c>
      <c r="J69" s="296">
        <v>2011</v>
      </c>
      <c r="K69" s="296">
        <v>2012</v>
      </c>
      <c r="L69" s="348">
        <v>2013</v>
      </c>
      <c r="M69" s="296">
        <v>2014</v>
      </c>
      <c r="N69" s="348">
        <v>2015</v>
      </c>
      <c r="O69" s="348">
        <v>2016</v>
      </c>
      <c r="P69" s="296">
        <v>2017</v>
      </c>
      <c r="Q69" s="274">
        <v>2018</v>
      </c>
      <c r="R69" s="274">
        <v>2019</v>
      </c>
      <c r="S69" s="297" t="s">
        <v>485</v>
      </c>
      <c r="T69" s="83"/>
      <c r="U69" s="36"/>
    </row>
    <row r="70" spans="2:21">
      <c r="B70" s="164" t="s">
        <v>3</v>
      </c>
      <c r="C70" s="235">
        <v>0</v>
      </c>
      <c r="D70" s="235">
        <v>0</v>
      </c>
      <c r="E70" s="235">
        <v>0</v>
      </c>
      <c r="F70" s="235">
        <v>0</v>
      </c>
      <c r="G70" s="235">
        <v>0</v>
      </c>
      <c r="H70" s="235">
        <v>1</v>
      </c>
      <c r="I70" s="235">
        <v>2</v>
      </c>
      <c r="J70" s="235">
        <v>3</v>
      </c>
      <c r="K70" s="235">
        <v>8</v>
      </c>
      <c r="L70" s="235">
        <v>7</v>
      </c>
      <c r="M70" s="235">
        <v>10</v>
      </c>
      <c r="N70" s="235">
        <v>19</v>
      </c>
      <c r="O70" s="235">
        <v>12</v>
      </c>
      <c r="P70" s="235">
        <v>20</v>
      </c>
      <c r="Q70" s="134">
        <v>10</v>
      </c>
      <c r="R70" s="134">
        <v>16</v>
      </c>
      <c r="S70" s="202">
        <f>SUM(C70:R70)</f>
        <v>108</v>
      </c>
      <c r="T70" s="144"/>
      <c r="U70" s="145"/>
    </row>
    <row r="71" spans="2:21">
      <c r="B71" s="164" t="s">
        <v>561</v>
      </c>
      <c r="C71" s="235">
        <v>0</v>
      </c>
      <c r="D71" s="235">
        <v>0</v>
      </c>
      <c r="E71" s="235">
        <v>0</v>
      </c>
      <c r="F71" s="235">
        <v>0</v>
      </c>
      <c r="G71" s="235">
        <v>0</v>
      </c>
      <c r="H71" s="235">
        <v>0</v>
      </c>
      <c r="I71" s="235">
        <v>1</v>
      </c>
      <c r="J71" s="235">
        <v>0</v>
      </c>
      <c r="K71" s="235">
        <v>0</v>
      </c>
      <c r="L71" s="235">
        <v>5</v>
      </c>
      <c r="M71" s="235">
        <v>7</v>
      </c>
      <c r="N71" s="235">
        <v>5</v>
      </c>
      <c r="O71" s="235">
        <v>4</v>
      </c>
      <c r="P71" s="235">
        <v>6</v>
      </c>
      <c r="Q71" s="134">
        <v>4</v>
      </c>
      <c r="R71" s="134">
        <v>9</v>
      </c>
      <c r="S71" s="202">
        <f>SUM(C71:R71)</f>
        <v>41</v>
      </c>
      <c r="T71" s="144"/>
      <c r="U71" s="145"/>
    </row>
    <row r="72" spans="2:21">
      <c r="B72" s="346" t="s">
        <v>485</v>
      </c>
      <c r="C72" s="70">
        <f t="shared" ref="C72:S72" si="6">SUM(C70:C71)</f>
        <v>0</v>
      </c>
      <c r="D72" s="70">
        <f t="shared" si="6"/>
        <v>0</v>
      </c>
      <c r="E72" s="70">
        <f t="shared" si="6"/>
        <v>0</v>
      </c>
      <c r="F72" s="70">
        <f t="shared" si="6"/>
        <v>0</v>
      </c>
      <c r="G72" s="70">
        <f t="shared" si="6"/>
        <v>0</v>
      </c>
      <c r="H72" s="70">
        <f t="shared" si="6"/>
        <v>1</v>
      </c>
      <c r="I72" s="70">
        <f t="shared" si="6"/>
        <v>3</v>
      </c>
      <c r="J72" s="70">
        <f t="shared" si="6"/>
        <v>3</v>
      </c>
      <c r="K72" s="70">
        <f t="shared" si="6"/>
        <v>8</v>
      </c>
      <c r="L72" s="127">
        <f t="shared" si="6"/>
        <v>12</v>
      </c>
      <c r="M72" s="70">
        <f t="shared" si="6"/>
        <v>17</v>
      </c>
      <c r="N72" s="127">
        <f t="shared" si="6"/>
        <v>24</v>
      </c>
      <c r="O72" s="127">
        <f t="shared" si="6"/>
        <v>16</v>
      </c>
      <c r="P72" s="70">
        <f t="shared" si="6"/>
        <v>26</v>
      </c>
      <c r="Q72" s="70">
        <f t="shared" si="6"/>
        <v>14</v>
      </c>
      <c r="R72" s="70">
        <f t="shared" si="6"/>
        <v>25</v>
      </c>
      <c r="S72" s="71">
        <f t="shared" si="6"/>
        <v>149</v>
      </c>
      <c r="T72" s="72"/>
      <c r="U72" s="36"/>
    </row>
    <row r="73" spans="2:21">
      <c r="B73" s="32" t="s">
        <v>7</v>
      </c>
      <c r="C73" s="18"/>
      <c r="D73" s="18"/>
      <c r="E73" s="18"/>
      <c r="F73" s="18"/>
      <c r="G73" s="18"/>
      <c r="H73" s="18"/>
      <c r="I73" s="18"/>
      <c r="J73" s="18"/>
      <c r="K73" s="18"/>
      <c r="L73" s="171"/>
      <c r="M73" s="18"/>
      <c r="N73" s="171"/>
      <c r="O73" s="171"/>
      <c r="P73" s="171"/>
      <c r="Q73" s="18"/>
      <c r="R73" s="18"/>
      <c r="S73" s="18"/>
      <c r="T73" s="36"/>
      <c r="U73" s="36"/>
    </row>
    <row r="74" spans="2:21">
      <c r="B74" s="32" t="s">
        <v>553</v>
      </c>
      <c r="C74" s="18"/>
      <c r="D74" s="18"/>
      <c r="E74" s="18"/>
      <c r="F74" s="18"/>
      <c r="G74" s="18"/>
      <c r="H74" s="18"/>
      <c r="I74" s="18"/>
      <c r="J74" s="18"/>
      <c r="K74" s="18"/>
      <c r="L74" s="171"/>
      <c r="M74" s="18"/>
      <c r="N74" s="171"/>
      <c r="O74" s="171"/>
      <c r="P74" s="171"/>
      <c r="Q74" s="18"/>
      <c r="R74" s="18"/>
      <c r="S74" s="18"/>
      <c r="T74" s="36"/>
      <c r="U74" s="36"/>
    </row>
    <row r="75" spans="2:21">
      <c r="B75" s="32"/>
      <c r="C75" s="18"/>
      <c r="D75" s="18"/>
      <c r="E75" s="18"/>
      <c r="F75" s="18"/>
      <c r="G75" s="18"/>
      <c r="H75" s="18"/>
      <c r="I75" s="18"/>
      <c r="J75" s="18"/>
      <c r="K75" s="18"/>
      <c r="L75" s="171"/>
      <c r="M75" s="18"/>
      <c r="N75" s="171"/>
      <c r="O75" s="171"/>
      <c r="P75" s="171"/>
      <c r="Q75" s="18"/>
      <c r="R75" s="18"/>
      <c r="S75" s="18"/>
      <c r="T75" s="36"/>
      <c r="U75" s="36"/>
    </row>
    <row r="76" spans="2:2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71"/>
      <c r="M76" s="18"/>
      <c r="N76" s="171"/>
      <c r="O76" s="171"/>
      <c r="P76" s="171"/>
      <c r="Q76" s="18"/>
      <c r="R76" s="18"/>
      <c r="S76" s="18"/>
      <c r="T76" s="36"/>
      <c r="U76" s="36"/>
    </row>
    <row r="77" spans="2:21">
      <c r="B77" s="272" t="s">
        <v>566</v>
      </c>
      <c r="C77" s="18"/>
      <c r="D77" s="18"/>
      <c r="E77" s="18"/>
      <c r="F77" s="18"/>
      <c r="G77" s="18"/>
      <c r="H77" s="18"/>
      <c r="I77" s="18"/>
      <c r="J77" s="18"/>
      <c r="K77" s="18"/>
      <c r="L77" s="171"/>
      <c r="M77" s="18"/>
      <c r="N77" s="171"/>
      <c r="O77" s="171"/>
      <c r="P77" s="171"/>
      <c r="Q77" s="18"/>
      <c r="R77" s="18"/>
      <c r="S77" s="18"/>
      <c r="T77" s="36"/>
      <c r="U77" s="36"/>
    </row>
    <row r="78" spans="2:21">
      <c r="B78" s="345" t="s">
        <v>567</v>
      </c>
      <c r="C78" s="296">
        <v>2004</v>
      </c>
      <c r="D78" s="296">
        <v>2005</v>
      </c>
      <c r="E78" s="296">
        <v>2006</v>
      </c>
      <c r="F78" s="296">
        <v>2007</v>
      </c>
      <c r="G78" s="296">
        <v>2008</v>
      </c>
      <c r="H78" s="296">
        <v>2009</v>
      </c>
      <c r="I78" s="296">
        <v>2010</v>
      </c>
      <c r="J78" s="296">
        <v>2011</v>
      </c>
      <c r="K78" s="296">
        <v>2012</v>
      </c>
      <c r="L78" s="348">
        <v>2013</v>
      </c>
      <c r="M78" s="296">
        <v>2014</v>
      </c>
      <c r="N78" s="348">
        <v>2015</v>
      </c>
      <c r="O78" s="348">
        <v>2016</v>
      </c>
      <c r="P78" s="296">
        <v>2017</v>
      </c>
      <c r="Q78" s="274">
        <v>2018</v>
      </c>
      <c r="R78" s="274">
        <v>2019</v>
      </c>
      <c r="S78" s="297" t="s">
        <v>485</v>
      </c>
      <c r="T78" s="83"/>
      <c r="U78" s="36"/>
    </row>
    <row r="79" spans="2:21">
      <c r="B79" s="351" t="s">
        <v>568</v>
      </c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53">
        <v>1</v>
      </c>
      <c r="M79" s="327">
        <v>0</v>
      </c>
      <c r="N79" s="353">
        <v>1</v>
      </c>
      <c r="O79" s="353">
        <v>0</v>
      </c>
      <c r="P79" s="327">
        <v>0</v>
      </c>
      <c r="Q79" s="312">
        <v>0</v>
      </c>
      <c r="R79" s="312">
        <v>0</v>
      </c>
      <c r="S79" s="354">
        <f t="shared" ref="S79:S107" si="7">SUM(C79:R79)</f>
        <v>2</v>
      </c>
      <c r="T79" s="83"/>
      <c r="U79" s="36"/>
    </row>
    <row r="80" spans="2:21">
      <c r="B80" s="351" t="s">
        <v>569</v>
      </c>
      <c r="C80" s="327">
        <v>0</v>
      </c>
      <c r="D80" s="327">
        <v>0</v>
      </c>
      <c r="E80" s="327">
        <v>0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53">
        <v>0</v>
      </c>
      <c r="M80" s="327">
        <v>0</v>
      </c>
      <c r="N80" s="353">
        <v>1</v>
      </c>
      <c r="O80" s="353">
        <v>0</v>
      </c>
      <c r="P80" s="327">
        <v>0</v>
      </c>
      <c r="Q80" s="312">
        <v>2</v>
      </c>
      <c r="R80" s="312">
        <v>0</v>
      </c>
      <c r="S80" s="354">
        <f t="shared" si="7"/>
        <v>3</v>
      </c>
      <c r="T80" s="83"/>
      <c r="U80" s="36"/>
    </row>
    <row r="81" spans="2:21">
      <c r="B81" s="351" t="s">
        <v>570</v>
      </c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53">
        <v>0</v>
      </c>
      <c r="M81" s="327">
        <v>1</v>
      </c>
      <c r="N81" s="353">
        <v>0</v>
      </c>
      <c r="O81" s="353">
        <v>0</v>
      </c>
      <c r="P81" s="327">
        <v>0</v>
      </c>
      <c r="Q81" s="312">
        <v>0</v>
      </c>
      <c r="R81" s="312">
        <v>0</v>
      </c>
      <c r="S81" s="354">
        <f t="shared" si="7"/>
        <v>1</v>
      </c>
      <c r="T81" s="83"/>
      <c r="U81" s="36"/>
    </row>
    <row r="82" spans="2:21">
      <c r="B82" s="351" t="s">
        <v>571</v>
      </c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53">
        <v>0</v>
      </c>
      <c r="M82" s="327">
        <v>1</v>
      </c>
      <c r="N82" s="353">
        <v>2</v>
      </c>
      <c r="O82" s="353">
        <v>1</v>
      </c>
      <c r="P82" s="327">
        <v>2</v>
      </c>
      <c r="Q82" s="312">
        <v>0</v>
      </c>
      <c r="R82" s="312">
        <v>0</v>
      </c>
      <c r="S82" s="354">
        <f t="shared" si="7"/>
        <v>6</v>
      </c>
      <c r="T82" s="83"/>
      <c r="U82" s="36"/>
    </row>
    <row r="83" spans="2:21">
      <c r="B83" s="347" t="s">
        <v>388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1</v>
      </c>
      <c r="L83" s="235">
        <v>0</v>
      </c>
      <c r="M83" s="85">
        <v>1</v>
      </c>
      <c r="N83" s="235">
        <v>0</v>
      </c>
      <c r="O83" s="235">
        <v>2</v>
      </c>
      <c r="P83" s="85">
        <v>0</v>
      </c>
      <c r="Q83" s="68">
        <v>1</v>
      </c>
      <c r="R83" s="68">
        <v>2</v>
      </c>
      <c r="S83" s="354">
        <f t="shared" si="7"/>
        <v>7</v>
      </c>
      <c r="T83" s="144"/>
      <c r="U83" s="36"/>
    </row>
    <row r="84" spans="2:21">
      <c r="B84" s="347" t="s">
        <v>572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235">
        <v>0</v>
      </c>
      <c r="M84" s="85">
        <v>0</v>
      </c>
      <c r="N84" s="235">
        <v>1</v>
      </c>
      <c r="O84" s="235">
        <v>0</v>
      </c>
      <c r="P84" s="85">
        <v>1</v>
      </c>
      <c r="Q84" s="68">
        <v>0</v>
      </c>
      <c r="R84" s="68">
        <v>1</v>
      </c>
      <c r="S84" s="354">
        <f t="shared" si="7"/>
        <v>3</v>
      </c>
      <c r="T84" s="144"/>
      <c r="U84" s="36"/>
    </row>
    <row r="85" spans="2:21">
      <c r="B85" s="347" t="s">
        <v>573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1</v>
      </c>
      <c r="L85" s="235">
        <v>1</v>
      </c>
      <c r="M85" s="85">
        <v>0</v>
      </c>
      <c r="N85" s="235">
        <v>0</v>
      </c>
      <c r="O85" s="235">
        <v>1</v>
      </c>
      <c r="P85" s="85">
        <v>0</v>
      </c>
      <c r="Q85" s="68">
        <v>0</v>
      </c>
      <c r="R85" s="68">
        <v>0</v>
      </c>
      <c r="S85" s="354">
        <f t="shared" si="7"/>
        <v>3</v>
      </c>
      <c r="T85" s="144"/>
      <c r="U85" s="36"/>
    </row>
    <row r="86" spans="2:21">
      <c r="B86" s="347" t="s">
        <v>41</v>
      </c>
      <c r="C86" s="85">
        <v>1</v>
      </c>
      <c r="D86" s="85">
        <v>0</v>
      </c>
      <c r="E86" s="85">
        <v>0</v>
      </c>
      <c r="F86" s="85">
        <v>0</v>
      </c>
      <c r="G86" s="85">
        <v>0</v>
      </c>
      <c r="H86" s="85">
        <v>0</v>
      </c>
      <c r="I86" s="85">
        <v>0</v>
      </c>
      <c r="J86" s="85">
        <v>2</v>
      </c>
      <c r="K86" s="85">
        <v>3</v>
      </c>
      <c r="L86" s="235">
        <v>3</v>
      </c>
      <c r="M86" s="85">
        <v>6</v>
      </c>
      <c r="N86" s="235">
        <v>5</v>
      </c>
      <c r="O86" s="235">
        <v>3</v>
      </c>
      <c r="P86" s="235">
        <v>5</v>
      </c>
      <c r="Q86" s="134">
        <v>4</v>
      </c>
      <c r="R86" s="134">
        <v>5</v>
      </c>
      <c r="S86" s="354">
        <f t="shared" si="7"/>
        <v>37</v>
      </c>
      <c r="T86" s="144"/>
      <c r="U86" s="36"/>
    </row>
    <row r="87" spans="2:21">
      <c r="B87" s="347" t="s">
        <v>52</v>
      </c>
      <c r="C87" s="85">
        <v>0</v>
      </c>
      <c r="D87" s="85">
        <v>0</v>
      </c>
      <c r="E87" s="85">
        <v>1</v>
      </c>
      <c r="F87" s="85">
        <v>0</v>
      </c>
      <c r="G87" s="85">
        <v>1</v>
      </c>
      <c r="H87" s="85">
        <v>1</v>
      </c>
      <c r="I87" s="85">
        <v>2</v>
      </c>
      <c r="J87" s="85">
        <v>1</v>
      </c>
      <c r="K87" s="85">
        <v>1</v>
      </c>
      <c r="L87" s="235">
        <v>0</v>
      </c>
      <c r="M87" s="85">
        <v>2</v>
      </c>
      <c r="N87" s="235">
        <v>0</v>
      </c>
      <c r="O87" s="235">
        <v>2</v>
      </c>
      <c r="P87" s="235">
        <v>2</v>
      </c>
      <c r="Q87" s="134">
        <v>3</v>
      </c>
      <c r="R87" s="134">
        <v>4</v>
      </c>
      <c r="S87" s="354">
        <f t="shared" si="7"/>
        <v>20</v>
      </c>
      <c r="T87" s="144"/>
      <c r="U87" s="36"/>
    </row>
    <row r="88" spans="2:21">
      <c r="B88" s="347" t="s">
        <v>37</v>
      </c>
      <c r="C88" s="85">
        <v>0</v>
      </c>
      <c r="D88" s="85">
        <v>1</v>
      </c>
      <c r="E88" s="85">
        <v>0</v>
      </c>
      <c r="F88" s="85">
        <v>0</v>
      </c>
      <c r="G88" s="85">
        <v>0</v>
      </c>
      <c r="H88" s="85">
        <v>0</v>
      </c>
      <c r="I88" s="85">
        <v>1</v>
      </c>
      <c r="J88" s="85">
        <v>3</v>
      </c>
      <c r="K88" s="85">
        <v>0</v>
      </c>
      <c r="L88" s="235">
        <v>3</v>
      </c>
      <c r="M88" s="85">
        <v>7</v>
      </c>
      <c r="N88" s="235">
        <v>4</v>
      </c>
      <c r="O88" s="235">
        <v>5</v>
      </c>
      <c r="P88" s="235">
        <v>11</v>
      </c>
      <c r="Q88" s="134">
        <v>10</v>
      </c>
      <c r="R88" s="134">
        <v>7</v>
      </c>
      <c r="S88" s="354">
        <f t="shared" si="7"/>
        <v>52</v>
      </c>
      <c r="T88" s="144"/>
      <c r="U88" s="36"/>
    </row>
    <row r="89" spans="2:21">
      <c r="B89" s="347" t="s">
        <v>90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1</v>
      </c>
      <c r="K89" s="85">
        <v>3</v>
      </c>
      <c r="L89" s="235">
        <v>3</v>
      </c>
      <c r="M89" s="85">
        <v>3</v>
      </c>
      <c r="N89" s="235">
        <v>0</v>
      </c>
      <c r="O89" s="235">
        <v>4</v>
      </c>
      <c r="P89" s="235">
        <v>2</v>
      </c>
      <c r="Q89" s="134">
        <v>1</v>
      </c>
      <c r="R89" s="134">
        <v>4</v>
      </c>
      <c r="S89" s="354">
        <f t="shared" si="7"/>
        <v>21</v>
      </c>
      <c r="T89" s="144"/>
      <c r="U89" s="36"/>
    </row>
    <row r="90" spans="2:21">
      <c r="B90" s="347" t="s">
        <v>574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235">
        <v>0</v>
      </c>
      <c r="M90" s="85">
        <v>0</v>
      </c>
      <c r="N90" s="235">
        <v>1</v>
      </c>
      <c r="O90" s="235">
        <v>0</v>
      </c>
      <c r="P90" s="235">
        <v>0</v>
      </c>
      <c r="Q90" s="134">
        <v>0</v>
      </c>
      <c r="R90" s="134">
        <v>1</v>
      </c>
      <c r="S90" s="354">
        <f t="shared" si="7"/>
        <v>2</v>
      </c>
      <c r="T90" s="144"/>
      <c r="U90" s="36"/>
    </row>
    <row r="91" spans="2:21">
      <c r="B91" s="347" t="s">
        <v>33</v>
      </c>
      <c r="C91" s="85">
        <v>0</v>
      </c>
      <c r="D91" s="85">
        <v>0</v>
      </c>
      <c r="E91" s="85">
        <v>1</v>
      </c>
      <c r="F91" s="85">
        <v>0</v>
      </c>
      <c r="G91" s="85">
        <v>0</v>
      </c>
      <c r="H91" s="85">
        <v>0</v>
      </c>
      <c r="I91" s="85">
        <v>3</v>
      </c>
      <c r="J91" s="85">
        <v>2</v>
      </c>
      <c r="K91" s="85">
        <v>3</v>
      </c>
      <c r="L91" s="235">
        <v>5</v>
      </c>
      <c r="M91" s="85">
        <v>4</v>
      </c>
      <c r="N91" s="235">
        <v>2</v>
      </c>
      <c r="O91" s="235">
        <v>0</v>
      </c>
      <c r="P91" s="235">
        <v>5</v>
      </c>
      <c r="Q91" s="134">
        <v>3</v>
      </c>
      <c r="R91" s="134">
        <v>3</v>
      </c>
      <c r="S91" s="354">
        <f t="shared" si="7"/>
        <v>31</v>
      </c>
      <c r="T91" s="144"/>
      <c r="U91" s="36"/>
    </row>
    <row r="92" spans="2:21">
      <c r="B92" s="347" t="s">
        <v>94</v>
      </c>
      <c r="C92" s="85">
        <v>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235">
        <v>2</v>
      </c>
      <c r="M92" s="85">
        <v>2</v>
      </c>
      <c r="N92" s="235">
        <v>5</v>
      </c>
      <c r="O92" s="235">
        <v>3</v>
      </c>
      <c r="P92" s="235">
        <v>4</v>
      </c>
      <c r="Q92" s="134">
        <v>2</v>
      </c>
      <c r="R92" s="134">
        <v>2</v>
      </c>
      <c r="S92" s="354">
        <f t="shared" si="7"/>
        <v>20</v>
      </c>
      <c r="T92" s="144"/>
      <c r="U92" s="36"/>
    </row>
    <row r="93" spans="2:21">
      <c r="B93" s="347" t="s">
        <v>103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235">
        <v>0</v>
      </c>
      <c r="M93" s="85">
        <v>1</v>
      </c>
      <c r="N93" s="235">
        <v>4</v>
      </c>
      <c r="O93" s="235">
        <v>2</v>
      </c>
      <c r="P93" s="235">
        <v>3</v>
      </c>
      <c r="Q93" s="134">
        <v>1</v>
      </c>
      <c r="R93" s="134">
        <v>2</v>
      </c>
      <c r="S93" s="354">
        <f t="shared" si="7"/>
        <v>13</v>
      </c>
      <c r="T93" s="144"/>
      <c r="U93" s="36"/>
    </row>
    <row r="94" spans="2:21">
      <c r="B94" s="347" t="s">
        <v>16</v>
      </c>
      <c r="C94" s="85">
        <v>0</v>
      </c>
      <c r="D94" s="85">
        <v>0</v>
      </c>
      <c r="E94" s="85">
        <v>0</v>
      </c>
      <c r="F94" s="85">
        <v>0</v>
      </c>
      <c r="G94" s="85">
        <v>4</v>
      </c>
      <c r="H94" s="85">
        <v>2</v>
      </c>
      <c r="I94" s="85">
        <v>1</v>
      </c>
      <c r="J94" s="85">
        <v>1</v>
      </c>
      <c r="K94" s="85">
        <v>0</v>
      </c>
      <c r="L94" s="235">
        <v>2</v>
      </c>
      <c r="M94" s="85">
        <v>1</v>
      </c>
      <c r="N94" s="235">
        <v>1</v>
      </c>
      <c r="O94" s="235">
        <v>1</v>
      </c>
      <c r="P94" s="235">
        <v>0</v>
      </c>
      <c r="Q94" s="134">
        <v>4</v>
      </c>
      <c r="R94" s="134">
        <v>3</v>
      </c>
      <c r="S94" s="354">
        <f t="shared" si="7"/>
        <v>20</v>
      </c>
      <c r="T94" s="144"/>
      <c r="U94" s="36"/>
    </row>
    <row r="95" spans="2:21">
      <c r="B95" s="347" t="s">
        <v>24</v>
      </c>
      <c r="C95" s="85">
        <v>0</v>
      </c>
      <c r="D95" s="85">
        <v>0</v>
      </c>
      <c r="E95" s="85">
        <v>0</v>
      </c>
      <c r="F95" s="85">
        <v>0</v>
      </c>
      <c r="G95" s="85">
        <v>1</v>
      </c>
      <c r="H95" s="85">
        <v>2</v>
      </c>
      <c r="I95" s="85">
        <v>1</v>
      </c>
      <c r="J95" s="85">
        <v>1</v>
      </c>
      <c r="K95" s="85">
        <v>1</v>
      </c>
      <c r="L95" s="235">
        <v>2</v>
      </c>
      <c r="M95" s="85">
        <v>3</v>
      </c>
      <c r="N95" s="235">
        <v>3</v>
      </c>
      <c r="O95" s="235">
        <v>1</v>
      </c>
      <c r="P95" s="235">
        <v>1</v>
      </c>
      <c r="Q95" s="134">
        <v>1</v>
      </c>
      <c r="R95" s="134">
        <v>0</v>
      </c>
      <c r="S95" s="354">
        <f t="shared" si="7"/>
        <v>17</v>
      </c>
      <c r="T95" s="144"/>
      <c r="U95" s="36"/>
    </row>
    <row r="96" spans="2:21">
      <c r="B96" s="347" t="s">
        <v>21</v>
      </c>
      <c r="C96" s="85">
        <v>0</v>
      </c>
      <c r="D96" s="85">
        <v>0</v>
      </c>
      <c r="E96" s="85">
        <v>1</v>
      </c>
      <c r="F96" s="85">
        <v>0</v>
      </c>
      <c r="G96" s="85">
        <v>1</v>
      </c>
      <c r="H96" s="85">
        <v>1</v>
      </c>
      <c r="I96" s="85">
        <v>7</v>
      </c>
      <c r="J96" s="85">
        <v>2</v>
      </c>
      <c r="K96" s="85">
        <v>1</v>
      </c>
      <c r="L96" s="235">
        <v>6</v>
      </c>
      <c r="M96" s="85">
        <v>9</v>
      </c>
      <c r="N96" s="235">
        <v>6</v>
      </c>
      <c r="O96" s="235">
        <v>6</v>
      </c>
      <c r="P96" s="235">
        <v>10</v>
      </c>
      <c r="Q96" s="134">
        <v>10</v>
      </c>
      <c r="R96" s="134">
        <v>5</v>
      </c>
      <c r="S96" s="354">
        <f t="shared" si="7"/>
        <v>65</v>
      </c>
      <c r="T96" s="144"/>
      <c r="U96" s="36"/>
    </row>
    <row r="97" spans="2:21">
      <c r="B97" s="347" t="s">
        <v>47</v>
      </c>
      <c r="C97" s="85">
        <v>0</v>
      </c>
      <c r="D97" s="85">
        <v>0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1</v>
      </c>
      <c r="L97" s="235">
        <v>0</v>
      </c>
      <c r="M97" s="85">
        <v>2</v>
      </c>
      <c r="N97" s="235">
        <v>3</v>
      </c>
      <c r="O97" s="235">
        <v>2</v>
      </c>
      <c r="P97" s="235">
        <v>5</v>
      </c>
      <c r="Q97" s="134">
        <v>1</v>
      </c>
      <c r="R97" s="134">
        <v>1</v>
      </c>
      <c r="S97" s="354">
        <f t="shared" si="7"/>
        <v>15</v>
      </c>
      <c r="T97" s="144"/>
      <c r="U97" s="36"/>
    </row>
    <row r="98" spans="2:21">
      <c r="B98" s="347" t="s">
        <v>575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235">
        <v>0</v>
      </c>
      <c r="M98" s="85">
        <v>2</v>
      </c>
      <c r="N98" s="235">
        <v>4</v>
      </c>
      <c r="O98" s="235">
        <v>1</v>
      </c>
      <c r="P98" s="235">
        <v>6</v>
      </c>
      <c r="Q98" s="134">
        <v>2</v>
      </c>
      <c r="R98" s="134">
        <v>6</v>
      </c>
      <c r="S98" s="354">
        <f t="shared" si="7"/>
        <v>21</v>
      </c>
      <c r="T98" s="144"/>
      <c r="U98" s="36"/>
    </row>
    <row r="99" spans="2:21">
      <c r="B99" s="347" t="s">
        <v>576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1</v>
      </c>
      <c r="K99" s="85">
        <v>0</v>
      </c>
      <c r="L99" s="235">
        <v>1</v>
      </c>
      <c r="M99" s="85">
        <v>0</v>
      </c>
      <c r="N99" s="235">
        <v>1</v>
      </c>
      <c r="O99" s="235">
        <v>1</v>
      </c>
      <c r="P99" s="235">
        <v>2</v>
      </c>
      <c r="Q99" s="134">
        <v>0</v>
      </c>
      <c r="R99" s="134">
        <v>2</v>
      </c>
      <c r="S99" s="354">
        <f t="shared" si="7"/>
        <v>8</v>
      </c>
      <c r="T99" s="144"/>
      <c r="U99" s="36"/>
    </row>
    <row r="100" spans="2:21">
      <c r="B100" s="347" t="s">
        <v>577</v>
      </c>
      <c r="C100" s="85">
        <v>0</v>
      </c>
      <c r="D100" s="85">
        <v>0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235">
        <v>0</v>
      </c>
      <c r="M100" s="85">
        <v>2</v>
      </c>
      <c r="N100" s="235">
        <v>0</v>
      </c>
      <c r="O100" s="235">
        <v>0</v>
      </c>
      <c r="P100" s="235">
        <v>1</v>
      </c>
      <c r="Q100" s="134">
        <v>0</v>
      </c>
      <c r="R100" s="134">
        <v>1</v>
      </c>
      <c r="S100" s="354">
        <f t="shared" si="7"/>
        <v>4</v>
      </c>
      <c r="T100" s="144"/>
      <c r="U100" s="36"/>
    </row>
    <row r="101" spans="2:21">
      <c r="B101" s="347" t="s">
        <v>578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235">
        <v>1</v>
      </c>
      <c r="M101" s="85">
        <v>0</v>
      </c>
      <c r="N101" s="235">
        <v>2</v>
      </c>
      <c r="O101" s="235">
        <v>1</v>
      </c>
      <c r="P101" s="235">
        <v>1</v>
      </c>
      <c r="Q101" s="134">
        <v>0</v>
      </c>
      <c r="R101" s="134">
        <v>0</v>
      </c>
      <c r="S101" s="354">
        <f t="shared" si="7"/>
        <v>5</v>
      </c>
      <c r="T101" s="144"/>
      <c r="U101" s="36"/>
    </row>
    <row r="102" spans="2:21">
      <c r="B102" s="123" t="s">
        <v>579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235">
        <v>0</v>
      </c>
      <c r="M102" s="85">
        <v>0</v>
      </c>
      <c r="N102" s="235">
        <v>1</v>
      </c>
      <c r="O102" s="235">
        <v>1</v>
      </c>
      <c r="P102" s="235">
        <v>0</v>
      </c>
      <c r="Q102" s="134">
        <v>0</v>
      </c>
      <c r="R102" s="134">
        <v>3</v>
      </c>
      <c r="S102" s="354">
        <f t="shared" si="7"/>
        <v>5</v>
      </c>
      <c r="T102" s="144"/>
      <c r="U102" s="36"/>
    </row>
    <row r="103" spans="2:21">
      <c r="B103" s="123" t="s">
        <v>580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235">
        <v>0</v>
      </c>
      <c r="M103" s="85">
        <v>0</v>
      </c>
      <c r="N103" s="235">
        <v>3</v>
      </c>
      <c r="O103" s="235">
        <v>2</v>
      </c>
      <c r="P103" s="235">
        <v>1</v>
      </c>
      <c r="Q103" s="134">
        <v>1</v>
      </c>
      <c r="R103" s="134">
        <v>1</v>
      </c>
      <c r="S103" s="354">
        <f t="shared" si="7"/>
        <v>8</v>
      </c>
      <c r="T103" s="144"/>
      <c r="U103" s="36"/>
    </row>
    <row r="104" spans="2:21">
      <c r="B104" s="123" t="s">
        <v>581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2</v>
      </c>
      <c r="J104" s="85">
        <v>0</v>
      </c>
      <c r="K104" s="85">
        <v>0</v>
      </c>
      <c r="L104" s="235">
        <v>2</v>
      </c>
      <c r="M104" s="85">
        <v>1</v>
      </c>
      <c r="N104" s="235">
        <v>1</v>
      </c>
      <c r="O104" s="235">
        <v>0</v>
      </c>
      <c r="P104" s="235">
        <v>3</v>
      </c>
      <c r="Q104" s="134">
        <v>1</v>
      </c>
      <c r="R104" s="134">
        <v>2</v>
      </c>
      <c r="S104" s="354">
        <f t="shared" si="7"/>
        <v>12</v>
      </c>
      <c r="T104" s="144"/>
      <c r="U104" s="36"/>
    </row>
    <row r="105" spans="2:21">
      <c r="B105" s="123" t="s">
        <v>582</v>
      </c>
      <c r="C105" s="85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1</v>
      </c>
      <c r="I105" s="85">
        <v>0</v>
      </c>
      <c r="J105" s="85">
        <v>0</v>
      </c>
      <c r="K105" s="85">
        <v>0</v>
      </c>
      <c r="L105" s="235">
        <v>0</v>
      </c>
      <c r="M105" s="85">
        <v>0</v>
      </c>
      <c r="N105" s="235">
        <v>0</v>
      </c>
      <c r="O105" s="235">
        <v>3</v>
      </c>
      <c r="P105" s="235">
        <v>0</v>
      </c>
      <c r="Q105" s="134">
        <v>0</v>
      </c>
      <c r="R105" s="134">
        <v>0</v>
      </c>
      <c r="S105" s="354">
        <f t="shared" si="7"/>
        <v>4</v>
      </c>
      <c r="T105" s="144"/>
      <c r="U105" s="36"/>
    </row>
    <row r="106" spans="2:21">
      <c r="B106" s="123" t="s">
        <v>583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235">
        <v>0</v>
      </c>
      <c r="M106" s="85">
        <v>0</v>
      </c>
      <c r="N106" s="235">
        <v>0</v>
      </c>
      <c r="O106" s="235">
        <v>0</v>
      </c>
      <c r="P106" s="235">
        <v>2</v>
      </c>
      <c r="Q106" s="134">
        <v>1</v>
      </c>
      <c r="R106" s="134">
        <v>1</v>
      </c>
      <c r="S106" s="354">
        <f t="shared" si="7"/>
        <v>4</v>
      </c>
      <c r="T106" s="144"/>
      <c r="U106" s="36"/>
    </row>
    <row r="107" spans="2:21">
      <c r="B107" s="347" t="s">
        <v>584</v>
      </c>
      <c r="C107" s="85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235">
        <v>0</v>
      </c>
      <c r="M107" s="85">
        <v>0</v>
      </c>
      <c r="N107" s="235">
        <v>0</v>
      </c>
      <c r="O107" s="235">
        <v>0</v>
      </c>
      <c r="P107" s="235">
        <v>1</v>
      </c>
      <c r="Q107" s="134">
        <v>1</v>
      </c>
      <c r="R107" s="134">
        <v>0</v>
      </c>
      <c r="S107" s="354">
        <f t="shared" si="7"/>
        <v>2</v>
      </c>
      <c r="T107" s="144"/>
      <c r="U107" s="36"/>
    </row>
    <row r="108" spans="2:21">
      <c r="B108" s="346" t="s">
        <v>485</v>
      </c>
      <c r="C108" s="70">
        <f>SUM(C79:C107)</f>
        <v>1</v>
      </c>
      <c r="D108" s="70">
        <f t="shared" ref="D108:S108" si="8">SUM(D79:D107)</f>
        <v>1</v>
      </c>
      <c r="E108" s="70">
        <f t="shared" si="8"/>
        <v>3</v>
      </c>
      <c r="F108" s="70">
        <f t="shared" si="8"/>
        <v>0</v>
      </c>
      <c r="G108" s="70">
        <f t="shared" si="8"/>
        <v>7</v>
      </c>
      <c r="H108" s="70">
        <f t="shared" si="8"/>
        <v>7</v>
      </c>
      <c r="I108" s="70">
        <f t="shared" si="8"/>
        <v>17</v>
      </c>
      <c r="J108" s="70">
        <f t="shared" si="8"/>
        <v>14</v>
      </c>
      <c r="K108" s="70">
        <f t="shared" si="8"/>
        <v>15</v>
      </c>
      <c r="L108" s="127">
        <f t="shared" si="8"/>
        <v>32</v>
      </c>
      <c r="M108" s="70">
        <f t="shared" si="8"/>
        <v>48</v>
      </c>
      <c r="N108" s="127">
        <f t="shared" si="8"/>
        <v>51</v>
      </c>
      <c r="O108" s="127">
        <f t="shared" si="8"/>
        <v>42</v>
      </c>
      <c r="P108" s="70">
        <f t="shared" si="8"/>
        <v>68</v>
      </c>
      <c r="Q108" s="70">
        <f t="shared" si="8"/>
        <v>49</v>
      </c>
      <c r="R108" s="70">
        <f t="shared" si="8"/>
        <v>56</v>
      </c>
      <c r="S108" s="71">
        <f t="shared" si="8"/>
        <v>411</v>
      </c>
      <c r="T108" s="72"/>
      <c r="U108" s="36"/>
    </row>
    <row r="109" spans="2:21">
      <c r="B109" s="32" t="s">
        <v>7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71"/>
      <c r="M109" s="18"/>
      <c r="N109" s="171"/>
      <c r="O109" s="171"/>
      <c r="P109" s="171"/>
      <c r="Q109" s="18"/>
      <c r="R109" s="18"/>
      <c r="S109" s="18"/>
      <c r="T109" s="36"/>
      <c r="U109" s="36"/>
    </row>
    <row r="110" spans="2:21">
      <c r="B110" s="32"/>
      <c r="C110" s="18"/>
      <c r="D110" s="18"/>
      <c r="E110" s="18"/>
      <c r="F110" s="18"/>
      <c r="G110" s="18"/>
      <c r="H110" s="18"/>
      <c r="I110" s="18"/>
      <c r="J110" s="18"/>
      <c r="K110" s="18"/>
      <c r="L110" s="171"/>
      <c r="M110" s="18"/>
      <c r="N110" s="171"/>
      <c r="O110" s="171"/>
      <c r="P110" s="171"/>
      <c r="Q110" s="18"/>
      <c r="R110" s="18"/>
      <c r="S110" s="18"/>
      <c r="T110" s="36"/>
      <c r="U110" s="36"/>
    </row>
    <row r="111" spans="2:2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71"/>
      <c r="M111" s="18"/>
      <c r="N111" s="171"/>
      <c r="O111" s="171"/>
      <c r="P111" s="171"/>
      <c r="Q111" s="18"/>
      <c r="R111" s="18"/>
      <c r="S111" s="18"/>
      <c r="T111" s="36"/>
      <c r="U111" s="36"/>
    </row>
    <row r="112" spans="2:21">
      <c r="B112" s="272" t="s">
        <v>585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71"/>
      <c r="M112" s="18"/>
      <c r="N112" s="171"/>
      <c r="O112" s="171"/>
      <c r="P112" s="171"/>
      <c r="Q112" s="18"/>
      <c r="R112" s="18"/>
      <c r="S112" s="18"/>
      <c r="T112" s="36"/>
      <c r="U112" s="36"/>
    </row>
    <row r="113" spans="2:21">
      <c r="B113" s="345" t="s">
        <v>567</v>
      </c>
      <c r="C113" s="296">
        <v>2004</v>
      </c>
      <c r="D113" s="296">
        <v>2005</v>
      </c>
      <c r="E113" s="296">
        <v>2006</v>
      </c>
      <c r="F113" s="296">
        <v>2007</v>
      </c>
      <c r="G113" s="296">
        <v>2008</v>
      </c>
      <c r="H113" s="296">
        <v>2009</v>
      </c>
      <c r="I113" s="296">
        <v>2010</v>
      </c>
      <c r="J113" s="296">
        <v>2011</v>
      </c>
      <c r="K113" s="296">
        <v>2012</v>
      </c>
      <c r="L113" s="348">
        <v>2013</v>
      </c>
      <c r="M113" s="296">
        <v>2014</v>
      </c>
      <c r="N113" s="348">
        <v>2015</v>
      </c>
      <c r="O113" s="348">
        <v>2016</v>
      </c>
      <c r="P113" s="296">
        <v>2017</v>
      </c>
      <c r="Q113" s="274">
        <v>2018</v>
      </c>
      <c r="R113" s="274">
        <v>2019</v>
      </c>
      <c r="S113" s="297" t="s">
        <v>485</v>
      </c>
      <c r="T113" s="83"/>
      <c r="U113" s="36"/>
    </row>
    <row r="114" spans="2:21">
      <c r="B114" s="351" t="s">
        <v>388</v>
      </c>
      <c r="C114" s="327">
        <v>0</v>
      </c>
      <c r="D114" s="327">
        <v>0</v>
      </c>
      <c r="E114" s="327">
        <v>0</v>
      </c>
      <c r="F114" s="327">
        <v>0</v>
      </c>
      <c r="G114" s="327">
        <v>0</v>
      </c>
      <c r="H114" s="327">
        <v>0</v>
      </c>
      <c r="I114" s="327">
        <v>0</v>
      </c>
      <c r="J114" s="327">
        <v>0</v>
      </c>
      <c r="K114" s="327">
        <v>0</v>
      </c>
      <c r="L114" s="353">
        <v>0</v>
      </c>
      <c r="M114" s="327">
        <v>0</v>
      </c>
      <c r="N114" s="353">
        <v>0</v>
      </c>
      <c r="O114" s="353">
        <v>1</v>
      </c>
      <c r="P114" s="327">
        <v>0</v>
      </c>
      <c r="Q114" s="312">
        <v>1</v>
      </c>
      <c r="R114" s="312">
        <v>1</v>
      </c>
      <c r="S114" s="354">
        <f t="shared" ref="S114:S125" si="9">SUM(C114:R114)</f>
        <v>3</v>
      </c>
      <c r="T114" s="83"/>
      <c r="U114" s="36"/>
    </row>
    <row r="115" spans="2:21">
      <c r="B115" s="352" t="s">
        <v>41</v>
      </c>
      <c r="C115" s="85">
        <v>1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2</v>
      </c>
      <c r="K115" s="85">
        <v>2</v>
      </c>
      <c r="L115" s="235">
        <v>3</v>
      </c>
      <c r="M115" s="85">
        <v>6</v>
      </c>
      <c r="N115" s="235">
        <v>5</v>
      </c>
      <c r="O115" s="235">
        <v>3</v>
      </c>
      <c r="P115" s="85">
        <v>5</v>
      </c>
      <c r="Q115" s="68">
        <v>4</v>
      </c>
      <c r="R115" s="68">
        <v>4</v>
      </c>
      <c r="S115" s="354">
        <f t="shared" si="9"/>
        <v>35</v>
      </c>
      <c r="T115" s="85"/>
      <c r="U115" s="36"/>
    </row>
    <row r="116" spans="2:21">
      <c r="B116" s="352" t="s">
        <v>52</v>
      </c>
      <c r="C116" s="85">
        <v>0</v>
      </c>
      <c r="D116" s="85">
        <v>0</v>
      </c>
      <c r="E116" s="85">
        <v>1</v>
      </c>
      <c r="F116" s="85">
        <v>0</v>
      </c>
      <c r="G116" s="85">
        <v>1</v>
      </c>
      <c r="H116" s="85">
        <v>1</v>
      </c>
      <c r="I116" s="85">
        <v>2</v>
      </c>
      <c r="J116" s="85">
        <v>1</v>
      </c>
      <c r="K116" s="85">
        <v>1</v>
      </c>
      <c r="L116" s="235">
        <v>0</v>
      </c>
      <c r="M116" s="85">
        <v>1</v>
      </c>
      <c r="N116" s="235">
        <v>0</v>
      </c>
      <c r="O116" s="235">
        <v>2</v>
      </c>
      <c r="P116" s="85">
        <v>2</v>
      </c>
      <c r="Q116" s="68">
        <v>2</v>
      </c>
      <c r="R116" s="68">
        <v>4</v>
      </c>
      <c r="S116" s="354">
        <f t="shared" si="9"/>
        <v>18</v>
      </c>
      <c r="T116" s="85"/>
      <c r="U116" s="36"/>
    </row>
    <row r="117" spans="2:21">
      <c r="B117" s="352" t="s">
        <v>37</v>
      </c>
      <c r="C117" s="85">
        <v>0</v>
      </c>
      <c r="D117" s="85">
        <v>1</v>
      </c>
      <c r="E117" s="85">
        <v>0</v>
      </c>
      <c r="F117" s="85">
        <v>0</v>
      </c>
      <c r="G117" s="85">
        <v>0</v>
      </c>
      <c r="H117" s="85">
        <v>0</v>
      </c>
      <c r="I117" s="85">
        <v>1</v>
      </c>
      <c r="J117" s="85">
        <v>3</v>
      </c>
      <c r="K117" s="85">
        <v>0</v>
      </c>
      <c r="L117" s="235">
        <v>0</v>
      </c>
      <c r="M117" s="85">
        <v>7</v>
      </c>
      <c r="N117" s="235">
        <v>3</v>
      </c>
      <c r="O117" s="235">
        <v>5</v>
      </c>
      <c r="P117" s="85">
        <v>11</v>
      </c>
      <c r="Q117" s="68">
        <v>10</v>
      </c>
      <c r="R117" s="68">
        <v>6</v>
      </c>
      <c r="S117" s="354">
        <f t="shared" si="9"/>
        <v>47</v>
      </c>
      <c r="T117" s="85"/>
      <c r="U117" s="36"/>
    </row>
    <row r="118" spans="2:21">
      <c r="B118" s="352" t="s">
        <v>90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0</v>
      </c>
      <c r="J118" s="85">
        <v>1</v>
      </c>
      <c r="K118" s="85">
        <v>1</v>
      </c>
      <c r="L118" s="235">
        <v>3</v>
      </c>
      <c r="M118" s="85">
        <v>3</v>
      </c>
      <c r="N118" s="235">
        <v>0</v>
      </c>
      <c r="O118" s="235">
        <v>3</v>
      </c>
      <c r="P118" s="85">
        <v>2</v>
      </c>
      <c r="Q118" s="68">
        <v>1</v>
      </c>
      <c r="R118" s="68">
        <v>2</v>
      </c>
      <c r="S118" s="354">
        <f t="shared" si="9"/>
        <v>16</v>
      </c>
      <c r="T118" s="85"/>
      <c r="U118" s="36"/>
    </row>
    <row r="119" spans="2:21">
      <c r="B119" s="352" t="s">
        <v>33</v>
      </c>
      <c r="C119" s="85">
        <v>0</v>
      </c>
      <c r="D119" s="85">
        <v>0</v>
      </c>
      <c r="E119" s="85">
        <v>1</v>
      </c>
      <c r="F119" s="85">
        <v>0</v>
      </c>
      <c r="G119" s="85">
        <v>0</v>
      </c>
      <c r="H119" s="85">
        <v>0</v>
      </c>
      <c r="I119" s="85">
        <v>2</v>
      </c>
      <c r="J119" s="85">
        <v>2</v>
      </c>
      <c r="K119" s="85">
        <v>2</v>
      </c>
      <c r="L119" s="235">
        <v>5</v>
      </c>
      <c r="M119" s="85">
        <v>3</v>
      </c>
      <c r="N119" s="235">
        <v>2</v>
      </c>
      <c r="O119" s="235">
        <v>0</v>
      </c>
      <c r="P119" s="85">
        <v>4</v>
      </c>
      <c r="Q119" s="68">
        <v>2</v>
      </c>
      <c r="R119" s="68">
        <v>3</v>
      </c>
      <c r="S119" s="354">
        <f t="shared" si="9"/>
        <v>26</v>
      </c>
      <c r="T119" s="85"/>
      <c r="U119" s="36"/>
    </row>
    <row r="120" spans="2:21">
      <c r="B120" s="352" t="s">
        <v>94</v>
      </c>
      <c r="C120" s="85">
        <v>0</v>
      </c>
      <c r="D120" s="85">
        <v>0</v>
      </c>
      <c r="E120" s="85">
        <v>0</v>
      </c>
      <c r="F120" s="85">
        <v>0</v>
      </c>
      <c r="G120" s="85">
        <v>0</v>
      </c>
      <c r="H120" s="85">
        <v>0</v>
      </c>
      <c r="I120" s="85">
        <v>0</v>
      </c>
      <c r="J120" s="85">
        <v>0</v>
      </c>
      <c r="K120" s="85">
        <v>0</v>
      </c>
      <c r="L120" s="235">
        <v>1</v>
      </c>
      <c r="M120" s="85">
        <v>2</v>
      </c>
      <c r="N120" s="235">
        <v>5</v>
      </c>
      <c r="O120" s="235">
        <v>3</v>
      </c>
      <c r="P120" s="85">
        <v>4</v>
      </c>
      <c r="Q120" s="68">
        <v>2</v>
      </c>
      <c r="R120" s="68">
        <v>2</v>
      </c>
      <c r="S120" s="354">
        <f t="shared" si="9"/>
        <v>19</v>
      </c>
      <c r="T120" s="85"/>
      <c r="U120" s="36"/>
    </row>
    <row r="121" spans="2:21">
      <c r="B121" s="352" t="s">
        <v>103</v>
      </c>
      <c r="C121" s="85">
        <v>0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85">
        <v>0</v>
      </c>
      <c r="J121" s="85">
        <v>0</v>
      </c>
      <c r="K121" s="85">
        <v>0</v>
      </c>
      <c r="L121" s="235">
        <v>0</v>
      </c>
      <c r="M121" s="85">
        <v>0</v>
      </c>
      <c r="N121" s="235">
        <v>3</v>
      </c>
      <c r="O121" s="235">
        <v>2</v>
      </c>
      <c r="P121" s="85">
        <v>3</v>
      </c>
      <c r="Q121" s="68">
        <v>1</v>
      </c>
      <c r="R121" s="68">
        <v>2</v>
      </c>
      <c r="S121" s="354">
        <f t="shared" si="9"/>
        <v>11</v>
      </c>
      <c r="T121" s="85"/>
      <c r="U121" s="36"/>
    </row>
    <row r="122" spans="2:21">
      <c r="B122" s="352" t="s">
        <v>16</v>
      </c>
      <c r="C122" s="85">
        <v>0</v>
      </c>
      <c r="D122" s="85">
        <v>0</v>
      </c>
      <c r="E122" s="85">
        <v>0</v>
      </c>
      <c r="F122" s="85">
        <v>0</v>
      </c>
      <c r="G122" s="85">
        <v>4</v>
      </c>
      <c r="H122" s="85">
        <v>2</v>
      </c>
      <c r="I122" s="85">
        <v>1</v>
      </c>
      <c r="J122" s="85">
        <v>1</v>
      </c>
      <c r="K122" s="85">
        <v>0</v>
      </c>
      <c r="L122" s="235">
        <v>1</v>
      </c>
      <c r="M122" s="85">
        <v>1</v>
      </c>
      <c r="N122" s="235">
        <v>0</v>
      </c>
      <c r="O122" s="235">
        <v>0</v>
      </c>
      <c r="P122" s="85">
        <v>0</v>
      </c>
      <c r="Q122" s="68">
        <v>1</v>
      </c>
      <c r="R122" s="68">
        <v>1</v>
      </c>
      <c r="S122" s="354">
        <f t="shared" si="9"/>
        <v>12</v>
      </c>
      <c r="T122" s="85"/>
      <c r="U122" s="36"/>
    </row>
    <row r="123" spans="2:21">
      <c r="B123" s="352" t="s">
        <v>24</v>
      </c>
      <c r="C123" s="85">
        <v>0</v>
      </c>
      <c r="D123" s="85">
        <v>0</v>
      </c>
      <c r="E123" s="85">
        <v>0</v>
      </c>
      <c r="F123" s="85">
        <v>0</v>
      </c>
      <c r="G123" s="85">
        <v>1</v>
      </c>
      <c r="H123" s="85">
        <v>2</v>
      </c>
      <c r="I123" s="85">
        <v>1</v>
      </c>
      <c r="J123" s="85">
        <v>0</v>
      </c>
      <c r="K123" s="85">
        <v>0</v>
      </c>
      <c r="L123" s="235">
        <v>2</v>
      </c>
      <c r="M123" s="85">
        <v>3</v>
      </c>
      <c r="N123" s="235">
        <v>0</v>
      </c>
      <c r="O123" s="235">
        <v>1</v>
      </c>
      <c r="P123" s="85">
        <v>0</v>
      </c>
      <c r="Q123" s="68">
        <v>1</v>
      </c>
      <c r="R123" s="68">
        <v>0</v>
      </c>
      <c r="S123" s="354">
        <f t="shared" si="9"/>
        <v>11</v>
      </c>
      <c r="T123" s="85"/>
      <c r="U123" s="36"/>
    </row>
    <row r="124" spans="2:21">
      <c r="B124" s="352" t="s">
        <v>21</v>
      </c>
      <c r="C124" s="85">
        <v>0</v>
      </c>
      <c r="D124" s="85">
        <v>0</v>
      </c>
      <c r="E124" s="85">
        <v>1</v>
      </c>
      <c r="F124" s="85">
        <v>0</v>
      </c>
      <c r="G124" s="85">
        <v>1</v>
      </c>
      <c r="H124" s="85">
        <v>1</v>
      </c>
      <c r="I124" s="85">
        <v>7</v>
      </c>
      <c r="J124" s="85">
        <v>1</v>
      </c>
      <c r="K124" s="85">
        <v>1</v>
      </c>
      <c r="L124" s="235">
        <v>5</v>
      </c>
      <c r="M124" s="85">
        <v>5</v>
      </c>
      <c r="N124" s="235">
        <v>6</v>
      </c>
      <c r="O124" s="235">
        <v>6</v>
      </c>
      <c r="P124" s="85">
        <v>8</v>
      </c>
      <c r="Q124" s="68">
        <v>10</v>
      </c>
      <c r="R124" s="68">
        <v>5</v>
      </c>
      <c r="S124" s="354">
        <f t="shared" si="9"/>
        <v>57</v>
      </c>
      <c r="T124" s="85"/>
      <c r="U124" s="36"/>
    </row>
    <row r="125" spans="2:21">
      <c r="B125" s="352" t="s">
        <v>47</v>
      </c>
      <c r="C125" s="85">
        <v>0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235">
        <v>3</v>
      </c>
      <c r="M125" s="85">
        <v>0</v>
      </c>
      <c r="N125" s="235">
        <v>0</v>
      </c>
      <c r="O125" s="235">
        <v>0</v>
      </c>
      <c r="P125" s="85">
        <v>3</v>
      </c>
      <c r="Q125" s="68">
        <v>0</v>
      </c>
      <c r="R125" s="68">
        <v>1</v>
      </c>
      <c r="S125" s="354">
        <f t="shared" si="9"/>
        <v>7</v>
      </c>
      <c r="T125" s="85"/>
      <c r="U125" s="36"/>
    </row>
    <row r="126" spans="2:21">
      <c r="B126" s="346" t="s">
        <v>485</v>
      </c>
      <c r="C126" s="70">
        <f>SUM(C114:C125)</f>
        <v>1</v>
      </c>
      <c r="D126" s="70">
        <f t="shared" ref="D126:S126" si="10">SUM(D114:D125)</f>
        <v>1</v>
      </c>
      <c r="E126" s="70">
        <f t="shared" si="10"/>
        <v>3</v>
      </c>
      <c r="F126" s="70">
        <f t="shared" si="10"/>
        <v>0</v>
      </c>
      <c r="G126" s="70">
        <f t="shared" si="10"/>
        <v>7</v>
      </c>
      <c r="H126" s="70">
        <f t="shared" si="10"/>
        <v>6</v>
      </c>
      <c r="I126" s="70">
        <f t="shared" si="10"/>
        <v>14</v>
      </c>
      <c r="J126" s="70">
        <f t="shared" si="10"/>
        <v>11</v>
      </c>
      <c r="K126" s="70">
        <f t="shared" si="10"/>
        <v>7</v>
      </c>
      <c r="L126" s="70">
        <f t="shared" si="10"/>
        <v>23</v>
      </c>
      <c r="M126" s="70">
        <f t="shared" si="10"/>
        <v>31</v>
      </c>
      <c r="N126" s="70">
        <f t="shared" si="10"/>
        <v>24</v>
      </c>
      <c r="O126" s="70">
        <f t="shared" si="10"/>
        <v>26</v>
      </c>
      <c r="P126" s="70">
        <f t="shared" si="10"/>
        <v>42</v>
      </c>
      <c r="Q126" s="70">
        <f t="shared" si="10"/>
        <v>35</v>
      </c>
      <c r="R126" s="70">
        <f t="shared" si="10"/>
        <v>31</v>
      </c>
      <c r="S126" s="71">
        <f t="shared" si="10"/>
        <v>262</v>
      </c>
      <c r="T126" s="72"/>
      <c r="U126" s="36"/>
    </row>
    <row r="127" spans="2:21">
      <c r="B127" s="32" t="s">
        <v>7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71"/>
      <c r="M127" s="18"/>
      <c r="N127" s="171"/>
      <c r="O127" s="171"/>
      <c r="P127" s="171"/>
      <c r="Q127" s="18"/>
      <c r="R127" s="18"/>
      <c r="S127" s="18"/>
      <c r="T127" s="36"/>
      <c r="U127" s="36"/>
    </row>
    <row r="128" spans="2:21">
      <c r="B128" s="32"/>
      <c r="C128" s="18"/>
      <c r="D128" s="18"/>
      <c r="E128" s="18"/>
      <c r="F128" s="18"/>
      <c r="G128" s="18"/>
      <c r="H128" s="18"/>
      <c r="I128" s="18"/>
      <c r="J128" s="18"/>
      <c r="K128" s="18"/>
      <c r="L128" s="171"/>
      <c r="M128" s="18"/>
      <c r="N128" s="171"/>
      <c r="O128" s="171"/>
      <c r="P128" s="171"/>
      <c r="Q128" s="18"/>
      <c r="R128" s="18"/>
      <c r="S128" s="18"/>
      <c r="T128" s="36"/>
      <c r="U128" s="36"/>
    </row>
    <row r="129" spans="2:2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71"/>
      <c r="M129" s="18"/>
      <c r="N129" s="171"/>
      <c r="O129" s="171"/>
      <c r="P129" s="171"/>
      <c r="Q129" s="18"/>
      <c r="R129" s="18"/>
      <c r="S129" s="18"/>
      <c r="T129" s="36"/>
      <c r="U129" s="36"/>
    </row>
    <row r="130" spans="2:21">
      <c r="B130" s="272" t="s">
        <v>586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71"/>
      <c r="M130" s="18"/>
      <c r="N130" s="171"/>
      <c r="O130" s="171"/>
      <c r="P130" s="171"/>
      <c r="Q130" s="18"/>
      <c r="R130" s="18"/>
      <c r="S130" s="18"/>
      <c r="T130" s="36"/>
      <c r="U130" s="36"/>
    </row>
    <row r="131" spans="2:21">
      <c r="B131" s="345" t="s">
        <v>567</v>
      </c>
      <c r="C131" s="296">
        <v>2004</v>
      </c>
      <c r="D131" s="296">
        <v>2005</v>
      </c>
      <c r="E131" s="296">
        <v>2006</v>
      </c>
      <c r="F131" s="296">
        <v>2007</v>
      </c>
      <c r="G131" s="296">
        <v>2008</v>
      </c>
      <c r="H131" s="296">
        <v>2009</v>
      </c>
      <c r="I131" s="296">
        <v>2010</v>
      </c>
      <c r="J131" s="296">
        <v>2011</v>
      </c>
      <c r="K131" s="296">
        <v>2012</v>
      </c>
      <c r="L131" s="348">
        <v>2013</v>
      </c>
      <c r="M131" s="296">
        <v>2014</v>
      </c>
      <c r="N131" s="348">
        <v>2015</v>
      </c>
      <c r="O131" s="348">
        <v>2016</v>
      </c>
      <c r="P131" s="296">
        <v>2017</v>
      </c>
      <c r="Q131" s="274">
        <v>2018</v>
      </c>
      <c r="R131" s="274">
        <v>2019</v>
      </c>
      <c r="S131" s="297" t="s">
        <v>485</v>
      </c>
      <c r="T131" s="83"/>
      <c r="U131" s="36"/>
    </row>
    <row r="132" spans="2:21">
      <c r="B132" s="355" t="s">
        <v>568</v>
      </c>
      <c r="C132" s="327">
        <v>0</v>
      </c>
      <c r="D132" s="327">
        <v>0</v>
      </c>
      <c r="E132" s="327">
        <v>0</v>
      </c>
      <c r="F132" s="327">
        <v>0</v>
      </c>
      <c r="G132" s="327">
        <v>0</v>
      </c>
      <c r="H132" s="327">
        <v>0</v>
      </c>
      <c r="I132" s="327">
        <v>0</v>
      </c>
      <c r="J132" s="327">
        <v>0</v>
      </c>
      <c r="K132" s="327">
        <v>0</v>
      </c>
      <c r="L132" s="353">
        <v>1</v>
      </c>
      <c r="M132" s="327">
        <v>0</v>
      </c>
      <c r="N132" s="353">
        <v>1</v>
      </c>
      <c r="O132" s="353">
        <v>0</v>
      </c>
      <c r="P132" s="327">
        <v>0</v>
      </c>
      <c r="Q132" s="312">
        <v>0</v>
      </c>
      <c r="R132" s="312">
        <v>0</v>
      </c>
      <c r="S132" s="354">
        <f t="shared" ref="S132:S160" si="11">SUM(C132:R132)</f>
        <v>2</v>
      </c>
      <c r="T132" s="83"/>
      <c r="U132" s="36"/>
    </row>
    <row r="133" spans="2:21">
      <c r="B133" s="355" t="s">
        <v>569</v>
      </c>
      <c r="C133" s="327">
        <v>0</v>
      </c>
      <c r="D133" s="327">
        <v>0</v>
      </c>
      <c r="E133" s="327">
        <v>0</v>
      </c>
      <c r="F133" s="327">
        <v>0</v>
      </c>
      <c r="G133" s="327">
        <v>0</v>
      </c>
      <c r="H133" s="327">
        <v>0</v>
      </c>
      <c r="I133" s="327">
        <v>0</v>
      </c>
      <c r="J133" s="327">
        <v>0</v>
      </c>
      <c r="K133" s="327">
        <v>0</v>
      </c>
      <c r="L133" s="353">
        <v>0</v>
      </c>
      <c r="M133" s="327">
        <v>0</v>
      </c>
      <c r="N133" s="353">
        <v>1</v>
      </c>
      <c r="O133" s="353">
        <v>0</v>
      </c>
      <c r="P133" s="327">
        <v>0</v>
      </c>
      <c r="Q133" s="312">
        <v>2</v>
      </c>
      <c r="R133" s="312">
        <v>0</v>
      </c>
      <c r="S133" s="354">
        <f t="shared" si="11"/>
        <v>3</v>
      </c>
      <c r="T133" s="83"/>
      <c r="U133" s="36"/>
    </row>
    <row r="134" spans="2:21">
      <c r="B134" s="355" t="s">
        <v>570</v>
      </c>
      <c r="C134" s="327">
        <v>0</v>
      </c>
      <c r="D134" s="327">
        <v>0</v>
      </c>
      <c r="E134" s="327">
        <v>0</v>
      </c>
      <c r="F134" s="327">
        <v>0</v>
      </c>
      <c r="G134" s="327">
        <v>0</v>
      </c>
      <c r="H134" s="327">
        <v>0</v>
      </c>
      <c r="I134" s="327">
        <v>0</v>
      </c>
      <c r="J134" s="327">
        <v>0</v>
      </c>
      <c r="K134" s="327">
        <v>0</v>
      </c>
      <c r="L134" s="353">
        <v>0</v>
      </c>
      <c r="M134" s="327">
        <v>1</v>
      </c>
      <c r="N134" s="353">
        <v>0</v>
      </c>
      <c r="O134" s="353">
        <v>0</v>
      </c>
      <c r="P134" s="327">
        <v>0</v>
      </c>
      <c r="Q134" s="312">
        <v>0</v>
      </c>
      <c r="R134" s="312">
        <v>0</v>
      </c>
      <c r="S134" s="354">
        <f t="shared" si="11"/>
        <v>1</v>
      </c>
      <c r="T134" s="83"/>
      <c r="U134" s="36"/>
    </row>
    <row r="135" spans="2:21">
      <c r="B135" s="355" t="s">
        <v>571</v>
      </c>
      <c r="C135" s="327">
        <v>0</v>
      </c>
      <c r="D135" s="327">
        <v>0</v>
      </c>
      <c r="E135" s="327">
        <v>0</v>
      </c>
      <c r="F135" s="327">
        <v>0</v>
      </c>
      <c r="G135" s="327">
        <v>0</v>
      </c>
      <c r="H135" s="327">
        <v>0</v>
      </c>
      <c r="I135" s="327">
        <v>0</v>
      </c>
      <c r="J135" s="327">
        <v>0</v>
      </c>
      <c r="K135" s="327">
        <v>0</v>
      </c>
      <c r="L135" s="353">
        <v>0</v>
      </c>
      <c r="M135" s="327">
        <v>1</v>
      </c>
      <c r="N135" s="353">
        <v>2</v>
      </c>
      <c r="O135" s="353">
        <v>1</v>
      </c>
      <c r="P135" s="327">
        <v>2</v>
      </c>
      <c r="Q135" s="312">
        <v>0</v>
      </c>
      <c r="R135" s="312">
        <v>0</v>
      </c>
      <c r="S135" s="354">
        <f t="shared" si="11"/>
        <v>6</v>
      </c>
      <c r="T135" s="83"/>
      <c r="U135" s="36"/>
    </row>
    <row r="136" spans="2:21">
      <c r="B136" s="355" t="s">
        <v>388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1</v>
      </c>
      <c r="L136" s="235">
        <v>0</v>
      </c>
      <c r="M136" s="85">
        <v>1</v>
      </c>
      <c r="N136" s="235">
        <v>0</v>
      </c>
      <c r="O136" s="235">
        <v>1</v>
      </c>
      <c r="P136" s="85">
        <v>0</v>
      </c>
      <c r="Q136" s="68">
        <v>0</v>
      </c>
      <c r="R136" s="68">
        <v>1</v>
      </c>
      <c r="S136" s="354">
        <f t="shared" si="11"/>
        <v>4</v>
      </c>
      <c r="T136" s="85"/>
      <c r="U136" s="36"/>
    </row>
    <row r="137" spans="2:21">
      <c r="B137" s="355" t="s">
        <v>572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235">
        <v>0</v>
      </c>
      <c r="M137" s="85">
        <v>0</v>
      </c>
      <c r="N137" s="235">
        <v>1</v>
      </c>
      <c r="O137" s="235">
        <v>0</v>
      </c>
      <c r="P137" s="85">
        <v>1</v>
      </c>
      <c r="Q137" s="68">
        <v>0</v>
      </c>
      <c r="R137" s="68">
        <v>1</v>
      </c>
      <c r="S137" s="354">
        <f t="shared" si="11"/>
        <v>3</v>
      </c>
      <c r="T137" s="85"/>
      <c r="U137" s="36"/>
    </row>
    <row r="138" spans="2:21">
      <c r="B138" s="355" t="s">
        <v>573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1</v>
      </c>
      <c r="L138" s="235">
        <v>1</v>
      </c>
      <c r="M138" s="85">
        <v>0</v>
      </c>
      <c r="N138" s="235">
        <v>0</v>
      </c>
      <c r="O138" s="235">
        <v>1</v>
      </c>
      <c r="P138" s="85">
        <v>0</v>
      </c>
      <c r="Q138" s="68">
        <v>0</v>
      </c>
      <c r="R138" s="68">
        <v>0</v>
      </c>
      <c r="S138" s="354">
        <f t="shared" si="11"/>
        <v>3</v>
      </c>
      <c r="T138" s="85"/>
      <c r="U138" s="36"/>
    </row>
    <row r="139" spans="2:21">
      <c r="B139" s="355" t="s">
        <v>41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1</v>
      </c>
      <c r="L139" s="235">
        <v>0</v>
      </c>
      <c r="M139" s="85">
        <v>0</v>
      </c>
      <c r="N139" s="235">
        <v>0</v>
      </c>
      <c r="O139" s="235">
        <v>0</v>
      </c>
      <c r="P139" s="235">
        <v>0</v>
      </c>
      <c r="Q139" s="134">
        <v>0</v>
      </c>
      <c r="R139" s="134">
        <v>1</v>
      </c>
      <c r="S139" s="354">
        <f t="shared" si="11"/>
        <v>2</v>
      </c>
      <c r="T139" s="85"/>
      <c r="U139" s="36"/>
    </row>
    <row r="140" spans="2:21">
      <c r="B140" s="355" t="s">
        <v>52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235">
        <v>0</v>
      </c>
      <c r="M140" s="85">
        <v>1</v>
      </c>
      <c r="N140" s="235">
        <v>0</v>
      </c>
      <c r="O140" s="235">
        <v>0</v>
      </c>
      <c r="P140" s="235">
        <v>0</v>
      </c>
      <c r="Q140" s="134">
        <v>1</v>
      </c>
      <c r="R140" s="134">
        <v>0</v>
      </c>
      <c r="S140" s="354">
        <f t="shared" si="11"/>
        <v>2</v>
      </c>
      <c r="T140" s="85"/>
      <c r="U140" s="36"/>
    </row>
    <row r="141" spans="2:21">
      <c r="B141" s="355" t="s">
        <v>37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235">
        <v>3</v>
      </c>
      <c r="M141" s="85">
        <v>0</v>
      </c>
      <c r="N141" s="235">
        <v>1</v>
      </c>
      <c r="O141" s="235">
        <v>0</v>
      </c>
      <c r="P141" s="235">
        <v>0</v>
      </c>
      <c r="Q141" s="134">
        <v>0</v>
      </c>
      <c r="R141" s="134">
        <v>1</v>
      </c>
      <c r="S141" s="354">
        <f t="shared" si="11"/>
        <v>5</v>
      </c>
      <c r="T141" s="85"/>
      <c r="U141" s="36"/>
    </row>
    <row r="142" spans="2:21">
      <c r="B142" s="355" t="s">
        <v>90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2</v>
      </c>
      <c r="L142" s="235">
        <v>0</v>
      </c>
      <c r="M142" s="85">
        <v>0</v>
      </c>
      <c r="N142" s="235">
        <v>0</v>
      </c>
      <c r="O142" s="235">
        <v>1</v>
      </c>
      <c r="P142" s="235">
        <v>0</v>
      </c>
      <c r="Q142" s="134">
        <v>0</v>
      </c>
      <c r="R142" s="134">
        <v>2</v>
      </c>
      <c r="S142" s="354">
        <f t="shared" si="11"/>
        <v>5</v>
      </c>
      <c r="T142" s="85"/>
      <c r="U142" s="36"/>
    </row>
    <row r="143" spans="2:21">
      <c r="B143" s="355" t="s">
        <v>574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235">
        <v>0</v>
      </c>
      <c r="M143" s="85">
        <v>0</v>
      </c>
      <c r="N143" s="235">
        <v>1</v>
      </c>
      <c r="O143" s="235">
        <v>0</v>
      </c>
      <c r="P143" s="235">
        <v>0</v>
      </c>
      <c r="Q143" s="134">
        <v>0</v>
      </c>
      <c r="R143" s="134">
        <v>1</v>
      </c>
      <c r="S143" s="354">
        <f t="shared" si="11"/>
        <v>2</v>
      </c>
      <c r="T143" s="85"/>
      <c r="U143" s="36"/>
    </row>
    <row r="144" spans="2:21">
      <c r="B144" s="355" t="s">
        <v>33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5">
        <v>0</v>
      </c>
      <c r="I144" s="85">
        <v>1</v>
      </c>
      <c r="J144" s="85">
        <v>0</v>
      </c>
      <c r="K144" s="85">
        <v>1</v>
      </c>
      <c r="L144" s="235">
        <v>0</v>
      </c>
      <c r="M144" s="85">
        <v>1</v>
      </c>
      <c r="N144" s="235">
        <v>0</v>
      </c>
      <c r="O144" s="235">
        <v>0</v>
      </c>
      <c r="P144" s="235">
        <v>1</v>
      </c>
      <c r="Q144" s="134">
        <v>1</v>
      </c>
      <c r="R144" s="134">
        <v>0</v>
      </c>
      <c r="S144" s="354">
        <f t="shared" si="11"/>
        <v>5</v>
      </c>
      <c r="T144" s="85"/>
      <c r="U144" s="36"/>
    </row>
    <row r="145" spans="2:21">
      <c r="B145" s="355" t="s">
        <v>94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235">
        <v>1</v>
      </c>
      <c r="M145" s="85">
        <v>0</v>
      </c>
      <c r="N145" s="235">
        <v>0</v>
      </c>
      <c r="O145" s="235">
        <v>0</v>
      </c>
      <c r="P145" s="235">
        <v>0</v>
      </c>
      <c r="Q145" s="134">
        <v>0</v>
      </c>
      <c r="R145" s="134">
        <v>0</v>
      </c>
      <c r="S145" s="354">
        <f t="shared" si="11"/>
        <v>1</v>
      </c>
      <c r="T145" s="85"/>
      <c r="U145" s="36"/>
    </row>
    <row r="146" spans="2:21">
      <c r="B146" s="355" t="s">
        <v>103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235">
        <v>0</v>
      </c>
      <c r="M146" s="85">
        <v>1</v>
      </c>
      <c r="N146" s="235">
        <v>1</v>
      </c>
      <c r="O146" s="235">
        <v>0</v>
      </c>
      <c r="P146" s="235">
        <v>0</v>
      </c>
      <c r="Q146" s="134">
        <v>0</v>
      </c>
      <c r="R146" s="134">
        <v>0</v>
      </c>
      <c r="S146" s="354">
        <f t="shared" si="11"/>
        <v>2</v>
      </c>
      <c r="T146" s="85"/>
      <c r="U146" s="36"/>
    </row>
    <row r="147" spans="2:21">
      <c r="B147" s="355" t="s">
        <v>16</v>
      </c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235">
        <v>1</v>
      </c>
      <c r="M147" s="85">
        <v>0</v>
      </c>
      <c r="N147" s="235">
        <v>1</v>
      </c>
      <c r="O147" s="235">
        <v>1</v>
      </c>
      <c r="P147" s="235">
        <v>0</v>
      </c>
      <c r="Q147" s="134">
        <v>3</v>
      </c>
      <c r="R147" s="134">
        <v>2</v>
      </c>
      <c r="S147" s="354">
        <f t="shared" si="11"/>
        <v>8</v>
      </c>
      <c r="T147" s="85"/>
      <c r="U147" s="36"/>
    </row>
    <row r="148" spans="2:21">
      <c r="B148" s="355" t="s">
        <v>24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5">
        <v>0</v>
      </c>
      <c r="I148" s="85">
        <v>0</v>
      </c>
      <c r="J148" s="85">
        <v>1</v>
      </c>
      <c r="K148" s="85">
        <v>1</v>
      </c>
      <c r="L148" s="235">
        <v>0</v>
      </c>
      <c r="M148" s="85">
        <v>0</v>
      </c>
      <c r="N148" s="235">
        <v>3</v>
      </c>
      <c r="O148" s="235">
        <v>0</v>
      </c>
      <c r="P148" s="235">
        <v>1</v>
      </c>
      <c r="Q148" s="134">
        <v>0</v>
      </c>
      <c r="R148" s="134">
        <v>0</v>
      </c>
      <c r="S148" s="354">
        <f t="shared" si="11"/>
        <v>6</v>
      </c>
      <c r="T148" s="85"/>
      <c r="U148" s="36"/>
    </row>
    <row r="149" spans="2:21">
      <c r="B149" s="355" t="s">
        <v>21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1</v>
      </c>
      <c r="K149" s="85">
        <v>0</v>
      </c>
      <c r="L149" s="235">
        <v>1</v>
      </c>
      <c r="M149" s="85">
        <v>4</v>
      </c>
      <c r="N149" s="235">
        <v>0</v>
      </c>
      <c r="O149" s="235">
        <v>0</v>
      </c>
      <c r="P149" s="235">
        <v>2</v>
      </c>
      <c r="Q149" s="134">
        <v>0</v>
      </c>
      <c r="R149" s="134">
        <v>0</v>
      </c>
      <c r="S149" s="354">
        <f t="shared" si="11"/>
        <v>8</v>
      </c>
      <c r="T149" s="85"/>
      <c r="U149" s="36"/>
    </row>
    <row r="150" spans="2:21">
      <c r="B150" s="355" t="s">
        <v>47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1</v>
      </c>
      <c r="L150" s="235">
        <v>0</v>
      </c>
      <c r="M150" s="85">
        <v>2</v>
      </c>
      <c r="N150" s="235">
        <v>0</v>
      </c>
      <c r="O150" s="235">
        <v>2</v>
      </c>
      <c r="P150" s="235">
        <v>2</v>
      </c>
      <c r="Q150" s="134">
        <v>1</v>
      </c>
      <c r="R150" s="134">
        <v>0</v>
      </c>
      <c r="S150" s="354">
        <f t="shared" si="11"/>
        <v>8</v>
      </c>
      <c r="T150" s="85"/>
      <c r="U150" s="36"/>
    </row>
    <row r="151" spans="2:21">
      <c r="B151" s="355" t="s">
        <v>575</v>
      </c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235">
        <v>0</v>
      </c>
      <c r="M151" s="85">
        <v>2</v>
      </c>
      <c r="N151" s="235">
        <v>4</v>
      </c>
      <c r="O151" s="235">
        <v>1</v>
      </c>
      <c r="P151" s="235">
        <v>6</v>
      </c>
      <c r="Q151" s="134">
        <v>2</v>
      </c>
      <c r="R151" s="134">
        <v>6</v>
      </c>
      <c r="S151" s="354">
        <f t="shared" si="11"/>
        <v>21</v>
      </c>
      <c r="T151" s="85"/>
      <c r="U151" s="36"/>
    </row>
    <row r="152" spans="2:21">
      <c r="B152" s="355" t="s">
        <v>576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1</v>
      </c>
      <c r="K152" s="85">
        <v>0</v>
      </c>
      <c r="L152" s="235">
        <v>1</v>
      </c>
      <c r="M152" s="85">
        <v>0</v>
      </c>
      <c r="N152" s="235">
        <v>1</v>
      </c>
      <c r="O152" s="235">
        <v>1</v>
      </c>
      <c r="P152" s="235">
        <v>2</v>
      </c>
      <c r="Q152" s="134">
        <v>0</v>
      </c>
      <c r="R152" s="134">
        <v>2</v>
      </c>
      <c r="S152" s="354">
        <f t="shared" si="11"/>
        <v>8</v>
      </c>
      <c r="T152" s="85"/>
      <c r="U152" s="36"/>
    </row>
    <row r="153" spans="2:21">
      <c r="B153" s="355" t="s">
        <v>577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235">
        <v>0</v>
      </c>
      <c r="M153" s="85">
        <v>2</v>
      </c>
      <c r="N153" s="235">
        <v>0</v>
      </c>
      <c r="O153" s="235">
        <v>0</v>
      </c>
      <c r="P153" s="235">
        <v>1</v>
      </c>
      <c r="Q153" s="134">
        <v>0</v>
      </c>
      <c r="R153" s="134">
        <v>1</v>
      </c>
      <c r="S153" s="354">
        <f t="shared" si="11"/>
        <v>4</v>
      </c>
      <c r="T153" s="85"/>
      <c r="U153" s="36"/>
    </row>
    <row r="154" spans="2:21">
      <c r="B154" s="355" t="s">
        <v>578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235">
        <v>1</v>
      </c>
      <c r="M154" s="85">
        <v>0</v>
      </c>
      <c r="N154" s="235">
        <v>2</v>
      </c>
      <c r="O154" s="235">
        <v>1</v>
      </c>
      <c r="P154" s="235">
        <v>1</v>
      </c>
      <c r="Q154" s="134">
        <v>0</v>
      </c>
      <c r="R154" s="134">
        <v>0</v>
      </c>
      <c r="S154" s="354">
        <f t="shared" si="11"/>
        <v>5</v>
      </c>
      <c r="T154" s="85"/>
      <c r="U154" s="36"/>
    </row>
    <row r="155" spans="2:21">
      <c r="B155" s="355" t="s">
        <v>579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235">
        <v>0</v>
      </c>
      <c r="M155" s="85">
        <v>0</v>
      </c>
      <c r="N155" s="235">
        <v>1</v>
      </c>
      <c r="O155" s="235">
        <v>1</v>
      </c>
      <c r="P155" s="235">
        <v>0</v>
      </c>
      <c r="Q155" s="134">
        <v>0</v>
      </c>
      <c r="R155" s="134">
        <v>3</v>
      </c>
      <c r="S155" s="354">
        <f t="shared" si="11"/>
        <v>5</v>
      </c>
      <c r="T155" s="85"/>
      <c r="U155" s="36"/>
    </row>
    <row r="156" spans="2:21">
      <c r="B156" s="355" t="s">
        <v>580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235">
        <v>0</v>
      </c>
      <c r="M156" s="85">
        <v>0</v>
      </c>
      <c r="N156" s="235">
        <v>3</v>
      </c>
      <c r="O156" s="235">
        <v>2</v>
      </c>
      <c r="P156" s="235">
        <v>1</v>
      </c>
      <c r="Q156" s="134">
        <v>1</v>
      </c>
      <c r="R156" s="134">
        <v>1</v>
      </c>
      <c r="S156" s="354">
        <f t="shared" si="11"/>
        <v>8</v>
      </c>
      <c r="T156" s="85"/>
      <c r="U156" s="36"/>
    </row>
    <row r="157" spans="2:21">
      <c r="B157" s="355" t="s">
        <v>581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5">
        <v>0</v>
      </c>
      <c r="I157" s="85">
        <v>2</v>
      </c>
      <c r="J157" s="85">
        <v>0</v>
      </c>
      <c r="K157" s="85">
        <v>0</v>
      </c>
      <c r="L157" s="235">
        <v>2</v>
      </c>
      <c r="M157" s="85">
        <v>1</v>
      </c>
      <c r="N157" s="235">
        <v>1</v>
      </c>
      <c r="O157" s="235">
        <v>0</v>
      </c>
      <c r="P157" s="235">
        <v>3</v>
      </c>
      <c r="Q157" s="134">
        <v>1</v>
      </c>
      <c r="R157" s="134">
        <v>2</v>
      </c>
      <c r="S157" s="354">
        <f t="shared" si="11"/>
        <v>12</v>
      </c>
      <c r="T157" s="85"/>
      <c r="U157" s="36"/>
    </row>
    <row r="158" spans="2:21">
      <c r="B158" s="355" t="s">
        <v>582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5">
        <v>1</v>
      </c>
      <c r="I158" s="85">
        <v>0</v>
      </c>
      <c r="J158" s="85">
        <v>0</v>
      </c>
      <c r="K158" s="85">
        <v>0</v>
      </c>
      <c r="L158" s="235">
        <v>0</v>
      </c>
      <c r="M158" s="85">
        <v>0</v>
      </c>
      <c r="N158" s="235">
        <v>0</v>
      </c>
      <c r="O158" s="235">
        <v>3</v>
      </c>
      <c r="P158" s="235">
        <v>0</v>
      </c>
      <c r="Q158" s="134">
        <v>0</v>
      </c>
      <c r="R158" s="134">
        <v>0</v>
      </c>
      <c r="S158" s="354">
        <f t="shared" si="11"/>
        <v>4</v>
      </c>
      <c r="T158" s="85"/>
      <c r="U158" s="36"/>
    </row>
    <row r="159" spans="2:21">
      <c r="B159" s="355" t="s">
        <v>583</v>
      </c>
      <c r="C159" s="85">
        <v>0</v>
      </c>
      <c r="D159" s="85">
        <v>0</v>
      </c>
      <c r="E159" s="85">
        <v>0</v>
      </c>
      <c r="F159" s="85">
        <v>0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235">
        <v>0</v>
      </c>
      <c r="M159" s="85">
        <v>0</v>
      </c>
      <c r="N159" s="235">
        <v>0</v>
      </c>
      <c r="O159" s="235">
        <v>0</v>
      </c>
      <c r="P159" s="235">
        <v>2</v>
      </c>
      <c r="Q159" s="134">
        <v>1</v>
      </c>
      <c r="R159" s="134">
        <v>1</v>
      </c>
      <c r="S159" s="354">
        <f t="shared" si="11"/>
        <v>4</v>
      </c>
      <c r="T159" s="85"/>
      <c r="U159" s="36"/>
    </row>
    <row r="160" spans="2:21">
      <c r="B160" s="355" t="s">
        <v>584</v>
      </c>
      <c r="C160" s="85">
        <v>0</v>
      </c>
      <c r="D160" s="85">
        <v>0</v>
      </c>
      <c r="E160" s="85">
        <v>0</v>
      </c>
      <c r="F160" s="85">
        <v>0</v>
      </c>
      <c r="G160" s="85">
        <v>0</v>
      </c>
      <c r="H160" s="85">
        <v>0</v>
      </c>
      <c r="I160" s="85">
        <v>0</v>
      </c>
      <c r="J160" s="85">
        <v>0</v>
      </c>
      <c r="K160" s="85">
        <v>0</v>
      </c>
      <c r="L160" s="235">
        <v>0</v>
      </c>
      <c r="M160" s="85">
        <v>0</v>
      </c>
      <c r="N160" s="235">
        <v>0</v>
      </c>
      <c r="O160" s="235">
        <v>0</v>
      </c>
      <c r="P160" s="235">
        <v>1</v>
      </c>
      <c r="Q160" s="134">
        <v>1</v>
      </c>
      <c r="R160" s="134">
        <v>0</v>
      </c>
      <c r="S160" s="354">
        <f t="shared" si="11"/>
        <v>2</v>
      </c>
      <c r="T160" s="85"/>
      <c r="U160" s="36"/>
    </row>
    <row r="161" spans="2:21">
      <c r="B161" s="346" t="s">
        <v>485</v>
      </c>
      <c r="C161" s="70">
        <f t="shared" ref="C161:K161" si="12">SUM(C136:C160)</f>
        <v>0</v>
      </c>
      <c r="D161" s="70">
        <f t="shared" si="12"/>
        <v>0</v>
      </c>
      <c r="E161" s="70">
        <f t="shared" si="12"/>
        <v>0</v>
      </c>
      <c r="F161" s="70">
        <f t="shared" si="12"/>
        <v>0</v>
      </c>
      <c r="G161" s="70">
        <f t="shared" si="12"/>
        <v>0</v>
      </c>
      <c r="H161" s="70">
        <f t="shared" si="12"/>
        <v>1</v>
      </c>
      <c r="I161" s="70">
        <f t="shared" si="12"/>
        <v>3</v>
      </c>
      <c r="J161" s="70">
        <f t="shared" si="12"/>
        <v>3</v>
      </c>
      <c r="K161" s="70">
        <f t="shared" si="12"/>
        <v>8</v>
      </c>
      <c r="L161" s="127">
        <f t="shared" ref="L161:S161" si="13">SUM(L132:L160)</f>
        <v>12</v>
      </c>
      <c r="M161" s="70">
        <f t="shared" si="13"/>
        <v>17</v>
      </c>
      <c r="N161" s="127">
        <f t="shared" si="13"/>
        <v>24</v>
      </c>
      <c r="O161" s="127">
        <f t="shared" si="13"/>
        <v>16</v>
      </c>
      <c r="P161" s="70">
        <f t="shared" si="13"/>
        <v>26</v>
      </c>
      <c r="Q161" s="70">
        <f t="shared" si="13"/>
        <v>14</v>
      </c>
      <c r="R161" s="70">
        <f t="shared" si="13"/>
        <v>25</v>
      </c>
      <c r="S161" s="71">
        <f t="shared" si="13"/>
        <v>149</v>
      </c>
      <c r="T161" s="72"/>
      <c r="U161" s="36"/>
    </row>
    <row r="162" spans="2:21">
      <c r="B162" s="32" t="s">
        <v>7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71"/>
      <c r="M162" s="18"/>
      <c r="N162" s="171"/>
      <c r="O162" s="171"/>
      <c r="P162" s="171"/>
      <c r="Q162" s="18"/>
      <c r="R162" s="18"/>
      <c r="S162" s="18"/>
      <c r="T162" s="36"/>
      <c r="U162" s="36"/>
    </row>
    <row r="163" spans="2:21">
      <c r="B163" s="32"/>
      <c r="C163" s="18"/>
      <c r="D163" s="18"/>
      <c r="E163" s="18"/>
      <c r="F163" s="18"/>
      <c r="G163" s="18"/>
      <c r="H163" s="18"/>
      <c r="I163" s="18"/>
      <c r="J163" s="18"/>
      <c r="K163" s="18"/>
      <c r="L163" s="171"/>
      <c r="M163" s="18"/>
      <c r="N163" s="171"/>
      <c r="O163" s="171"/>
      <c r="P163" s="171"/>
      <c r="Q163" s="18"/>
      <c r="R163" s="18"/>
      <c r="S163" s="18"/>
      <c r="T163" s="36"/>
      <c r="U163" s="36"/>
    </row>
    <row r="164" spans="2:21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71"/>
      <c r="M164" s="18"/>
      <c r="N164" s="171"/>
      <c r="O164" s="171"/>
      <c r="P164" s="171"/>
      <c r="Q164" s="18"/>
      <c r="R164" s="18"/>
      <c r="S164" s="18"/>
      <c r="T164" s="36"/>
      <c r="U164" s="36"/>
    </row>
    <row r="165" spans="2:21">
      <c r="B165" s="272" t="s">
        <v>587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71"/>
      <c r="M165" s="18"/>
      <c r="N165" s="171"/>
      <c r="O165" s="171"/>
      <c r="P165" s="171"/>
      <c r="Q165" s="18"/>
      <c r="R165" s="18"/>
      <c r="S165" s="18"/>
      <c r="T165" s="36"/>
      <c r="U165" s="36"/>
    </row>
    <row r="166" spans="2:21">
      <c r="B166" s="345" t="s">
        <v>588</v>
      </c>
      <c r="C166" s="296">
        <v>2004</v>
      </c>
      <c r="D166" s="296">
        <v>2005</v>
      </c>
      <c r="E166" s="296">
        <v>2006</v>
      </c>
      <c r="F166" s="296">
        <v>2007</v>
      </c>
      <c r="G166" s="296">
        <v>2008</v>
      </c>
      <c r="H166" s="296">
        <v>2009</v>
      </c>
      <c r="I166" s="296">
        <v>2010</v>
      </c>
      <c r="J166" s="296">
        <v>2011</v>
      </c>
      <c r="K166" s="296">
        <v>2012</v>
      </c>
      <c r="L166" s="348">
        <v>2013</v>
      </c>
      <c r="M166" s="296">
        <v>2014</v>
      </c>
      <c r="N166" s="348">
        <v>2015</v>
      </c>
      <c r="O166" s="348">
        <v>2016</v>
      </c>
      <c r="P166" s="296">
        <v>2017</v>
      </c>
      <c r="Q166" s="274">
        <v>2018</v>
      </c>
      <c r="R166" s="274">
        <v>2019</v>
      </c>
      <c r="S166" s="297" t="s">
        <v>485</v>
      </c>
      <c r="T166" s="83"/>
      <c r="U166" s="36"/>
    </row>
    <row r="167" spans="2:21">
      <c r="B167" s="356">
        <v>2</v>
      </c>
      <c r="C167" s="327">
        <v>0</v>
      </c>
      <c r="D167" s="327">
        <v>0</v>
      </c>
      <c r="E167" s="327">
        <v>0</v>
      </c>
      <c r="F167" s="327">
        <v>0</v>
      </c>
      <c r="G167" s="327">
        <v>0</v>
      </c>
      <c r="H167" s="327">
        <v>0</v>
      </c>
      <c r="I167" s="327">
        <v>0</v>
      </c>
      <c r="J167" s="327">
        <v>0</v>
      </c>
      <c r="K167" s="327">
        <v>0</v>
      </c>
      <c r="L167" s="353">
        <v>0</v>
      </c>
      <c r="M167" s="327">
        <v>0</v>
      </c>
      <c r="N167" s="353">
        <v>0</v>
      </c>
      <c r="O167" s="353">
        <v>1</v>
      </c>
      <c r="P167" s="327">
        <v>2</v>
      </c>
      <c r="Q167" s="312">
        <v>0</v>
      </c>
      <c r="R167" s="312">
        <v>0</v>
      </c>
      <c r="S167" s="354">
        <f>SUM(C167:Q167)</f>
        <v>3</v>
      </c>
      <c r="T167" s="83"/>
      <c r="U167" s="36"/>
    </row>
    <row r="168" spans="2:21">
      <c r="B168" s="357">
        <v>3</v>
      </c>
      <c r="C168" s="85">
        <v>0</v>
      </c>
      <c r="D168" s="85">
        <v>0</v>
      </c>
      <c r="E168" s="85">
        <v>0</v>
      </c>
      <c r="F168" s="85">
        <v>0</v>
      </c>
      <c r="G168" s="85">
        <v>0</v>
      </c>
      <c r="H168" s="85">
        <v>1</v>
      </c>
      <c r="I168" s="85">
        <v>0</v>
      </c>
      <c r="J168" s="85">
        <v>0</v>
      </c>
      <c r="K168" s="85">
        <v>0</v>
      </c>
      <c r="L168" s="235">
        <v>0</v>
      </c>
      <c r="M168" s="85">
        <v>0</v>
      </c>
      <c r="N168" s="235">
        <v>0</v>
      </c>
      <c r="O168" s="235">
        <v>1</v>
      </c>
      <c r="P168" s="85">
        <v>1</v>
      </c>
      <c r="Q168" s="68">
        <v>0</v>
      </c>
      <c r="R168" s="68">
        <v>0</v>
      </c>
      <c r="S168" s="354">
        <f>SUM(C168:Q168)</f>
        <v>3</v>
      </c>
      <c r="T168" s="85"/>
      <c r="U168" s="36"/>
    </row>
    <row r="169" spans="2:21">
      <c r="B169" s="357">
        <v>4</v>
      </c>
      <c r="C169" s="85">
        <v>0</v>
      </c>
      <c r="D169" s="85">
        <v>0</v>
      </c>
      <c r="E169" s="85">
        <v>0</v>
      </c>
      <c r="F169" s="85">
        <v>0</v>
      </c>
      <c r="G169" s="85">
        <v>0</v>
      </c>
      <c r="H169" s="85">
        <v>1</v>
      </c>
      <c r="I169" s="85">
        <v>0</v>
      </c>
      <c r="J169" s="85">
        <v>0</v>
      </c>
      <c r="K169" s="85">
        <v>3</v>
      </c>
      <c r="L169" s="235">
        <v>1</v>
      </c>
      <c r="M169" s="85">
        <v>1</v>
      </c>
      <c r="N169" s="235">
        <v>1</v>
      </c>
      <c r="O169" s="235">
        <v>1</v>
      </c>
      <c r="P169" s="85">
        <v>0</v>
      </c>
      <c r="Q169" s="68">
        <v>0</v>
      </c>
      <c r="R169" s="68">
        <v>0</v>
      </c>
      <c r="S169" s="354">
        <f t="shared" ref="S169:S188" si="14">SUM(C169:Q169)</f>
        <v>8</v>
      </c>
      <c r="T169" s="85"/>
      <c r="U169" s="36"/>
    </row>
    <row r="170" spans="2:21">
      <c r="B170" s="357">
        <v>5</v>
      </c>
      <c r="C170" s="85">
        <v>0</v>
      </c>
      <c r="D170" s="85">
        <v>0</v>
      </c>
      <c r="E170" s="85">
        <v>0</v>
      </c>
      <c r="F170" s="85">
        <v>0</v>
      </c>
      <c r="G170" s="85">
        <v>1</v>
      </c>
      <c r="H170" s="85">
        <v>0</v>
      </c>
      <c r="I170" s="85">
        <v>0</v>
      </c>
      <c r="J170" s="85">
        <v>0</v>
      </c>
      <c r="K170" s="85">
        <v>0</v>
      </c>
      <c r="L170" s="235">
        <v>1</v>
      </c>
      <c r="M170" s="85">
        <v>2</v>
      </c>
      <c r="N170" s="235">
        <v>1</v>
      </c>
      <c r="O170" s="235">
        <v>0</v>
      </c>
      <c r="P170" s="85">
        <v>1</v>
      </c>
      <c r="Q170" s="68">
        <v>1</v>
      </c>
      <c r="R170" s="68">
        <v>0</v>
      </c>
      <c r="S170" s="354">
        <f t="shared" si="14"/>
        <v>7</v>
      </c>
      <c r="T170" s="85"/>
      <c r="U170" s="36"/>
    </row>
    <row r="171" spans="2:21">
      <c r="B171" s="357">
        <v>6</v>
      </c>
      <c r="C171" s="85">
        <v>0</v>
      </c>
      <c r="D171" s="85">
        <v>0</v>
      </c>
      <c r="E171" s="85">
        <v>0</v>
      </c>
      <c r="F171" s="85">
        <v>0</v>
      </c>
      <c r="G171" s="85">
        <v>1</v>
      </c>
      <c r="H171" s="85">
        <v>2</v>
      </c>
      <c r="I171" s="85">
        <v>7</v>
      </c>
      <c r="J171" s="85">
        <v>4</v>
      </c>
      <c r="K171" s="85">
        <v>2</v>
      </c>
      <c r="L171" s="235">
        <v>9</v>
      </c>
      <c r="M171" s="85">
        <v>11</v>
      </c>
      <c r="N171" s="235">
        <v>21</v>
      </c>
      <c r="O171" s="235">
        <v>12</v>
      </c>
      <c r="P171" s="85">
        <v>14</v>
      </c>
      <c r="Q171" s="68">
        <v>8</v>
      </c>
      <c r="R171" s="68">
        <v>9</v>
      </c>
      <c r="S171" s="354">
        <f t="shared" si="14"/>
        <v>91</v>
      </c>
      <c r="T171" s="85"/>
      <c r="U171" s="36"/>
    </row>
    <row r="172" spans="2:21">
      <c r="B172" s="357">
        <v>7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5">
        <v>0</v>
      </c>
      <c r="J172" s="85">
        <v>0</v>
      </c>
      <c r="K172" s="85">
        <v>0</v>
      </c>
      <c r="L172" s="235">
        <v>2</v>
      </c>
      <c r="M172" s="85">
        <v>0</v>
      </c>
      <c r="N172" s="235">
        <v>0</v>
      </c>
      <c r="O172" s="235">
        <v>0</v>
      </c>
      <c r="P172" s="85">
        <v>1</v>
      </c>
      <c r="Q172" s="68">
        <v>2</v>
      </c>
      <c r="R172" s="68">
        <v>0</v>
      </c>
      <c r="S172" s="354">
        <f t="shared" si="14"/>
        <v>5</v>
      </c>
      <c r="T172" s="85"/>
      <c r="U172" s="36"/>
    </row>
    <row r="173" spans="2:21">
      <c r="B173" s="357">
        <v>8</v>
      </c>
      <c r="C173" s="85">
        <v>0</v>
      </c>
      <c r="D173" s="85">
        <v>0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235">
        <v>0</v>
      </c>
      <c r="M173" s="85">
        <v>4</v>
      </c>
      <c r="N173" s="235">
        <v>1</v>
      </c>
      <c r="O173" s="235">
        <v>1</v>
      </c>
      <c r="P173" s="85">
        <v>1</v>
      </c>
      <c r="Q173" s="68">
        <v>1</v>
      </c>
      <c r="R173" s="68">
        <v>0</v>
      </c>
      <c r="S173" s="354">
        <f t="shared" si="14"/>
        <v>8</v>
      </c>
      <c r="T173" s="85"/>
      <c r="U173" s="36"/>
    </row>
    <row r="174" spans="2:21">
      <c r="B174" s="357">
        <v>9</v>
      </c>
      <c r="C174" s="85">
        <v>0</v>
      </c>
      <c r="D174" s="85">
        <v>0</v>
      </c>
      <c r="E174" s="85">
        <v>0</v>
      </c>
      <c r="F174" s="85">
        <v>0</v>
      </c>
      <c r="G174" s="85">
        <v>0</v>
      </c>
      <c r="H174" s="85">
        <v>0</v>
      </c>
      <c r="I174" s="85">
        <v>0</v>
      </c>
      <c r="J174" s="85">
        <v>1</v>
      </c>
      <c r="K174" s="85">
        <v>2</v>
      </c>
      <c r="L174" s="235">
        <v>0</v>
      </c>
      <c r="M174" s="85">
        <v>1</v>
      </c>
      <c r="N174" s="235">
        <v>0</v>
      </c>
      <c r="O174" s="235">
        <v>1</v>
      </c>
      <c r="P174" s="85">
        <v>1</v>
      </c>
      <c r="Q174" s="68">
        <v>1</v>
      </c>
      <c r="R174" s="68">
        <v>0</v>
      </c>
      <c r="S174" s="354">
        <f t="shared" si="14"/>
        <v>7</v>
      </c>
      <c r="T174" s="85"/>
      <c r="U174" s="36"/>
    </row>
    <row r="175" spans="2:21">
      <c r="B175" s="357">
        <v>10</v>
      </c>
      <c r="C175" s="85">
        <v>0</v>
      </c>
      <c r="D175" s="85">
        <v>0</v>
      </c>
      <c r="E175" s="85">
        <v>0</v>
      </c>
      <c r="F175" s="85">
        <v>0</v>
      </c>
      <c r="G175" s="85">
        <v>1</v>
      </c>
      <c r="H175" s="85">
        <v>0</v>
      </c>
      <c r="I175" s="85">
        <v>0</v>
      </c>
      <c r="J175" s="85">
        <v>0</v>
      </c>
      <c r="K175" s="85">
        <v>0</v>
      </c>
      <c r="L175" s="235">
        <v>1</v>
      </c>
      <c r="M175" s="85">
        <v>0</v>
      </c>
      <c r="N175" s="235">
        <v>2</v>
      </c>
      <c r="O175" s="235">
        <v>0</v>
      </c>
      <c r="P175" s="85">
        <v>0</v>
      </c>
      <c r="Q175" s="68">
        <v>1</v>
      </c>
      <c r="R175" s="68">
        <v>3</v>
      </c>
      <c r="S175" s="354">
        <f t="shared" si="14"/>
        <v>5</v>
      </c>
      <c r="T175" s="85"/>
      <c r="U175" s="36"/>
    </row>
    <row r="176" spans="2:21">
      <c r="B176" s="357">
        <v>11</v>
      </c>
      <c r="C176" s="85">
        <v>0</v>
      </c>
      <c r="D176" s="85">
        <v>0</v>
      </c>
      <c r="E176" s="85">
        <v>1</v>
      </c>
      <c r="F176" s="85">
        <v>0</v>
      </c>
      <c r="G176" s="85">
        <v>0</v>
      </c>
      <c r="H176" s="85">
        <v>0</v>
      </c>
      <c r="I176" s="85">
        <v>0</v>
      </c>
      <c r="J176" s="85">
        <v>1</v>
      </c>
      <c r="K176" s="85">
        <v>0</v>
      </c>
      <c r="L176" s="235">
        <v>0</v>
      </c>
      <c r="M176" s="85">
        <v>4</v>
      </c>
      <c r="N176" s="235">
        <v>2</v>
      </c>
      <c r="O176" s="235">
        <v>0</v>
      </c>
      <c r="P176" s="85">
        <v>0</v>
      </c>
      <c r="Q176" s="68">
        <v>2</v>
      </c>
      <c r="R176" s="68">
        <v>0</v>
      </c>
      <c r="S176" s="354">
        <f t="shared" si="14"/>
        <v>10</v>
      </c>
      <c r="T176" s="85"/>
      <c r="U176" s="36"/>
    </row>
    <row r="177" spans="2:21">
      <c r="B177" s="357">
        <v>12</v>
      </c>
      <c r="C177" s="85">
        <v>0</v>
      </c>
      <c r="D177" s="85">
        <v>0</v>
      </c>
      <c r="E177" s="85">
        <v>0</v>
      </c>
      <c r="F177" s="85">
        <v>0</v>
      </c>
      <c r="G177" s="85">
        <v>3</v>
      </c>
      <c r="H177" s="85">
        <v>2</v>
      </c>
      <c r="I177" s="85">
        <v>5</v>
      </c>
      <c r="J177" s="85">
        <v>3</v>
      </c>
      <c r="K177" s="85">
        <v>3</v>
      </c>
      <c r="L177" s="235">
        <v>11</v>
      </c>
      <c r="M177" s="85">
        <v>18</v>
      </c>
      <c r="N177" s="235">
        <v>14</v>
      </c>
      <c r="O177" s="235">
        <v>16</v>
      </c>
      <c r="P177" s="85">
        <v>38</v>
      </c>
      <c r="Q177" s="68">
        <v>23</v>
      </c>
      <c r="R177" s="68">
        <v>27</v>
      </c>
      <c r="S177" s="354">
        <f t="shared" si="14"/>
        <v>136</v>
      </c>
      <c r="T177" s="85"/>
      <c r="U177" s="36"/>
    </row>
    <row r="178" spans="2:21">
      <c r="B178" s="357">
        <v>13</v>
      </c>
      <c r="C178" s="85">
        <v>0</v>
      </c>
      <c r="D178" s="85">
        <v>0</v>
      </c>
      <c r="E178" s="85">
        <v>0</v>
      </c>
      <c r="F178" s="85">
        <v>0</v>
      </c>
      <c r="G178" s="85">
        <v>0</v>
      </c>
      <c r="H178" s="85">
        <v>0</v>
      </c>
      <c r="I178" s="85">
        <v>0</v>
      </c>
      <c r="J178" s="85">
        <v>0</v>
      </c>
      <c r="K178" s="85">
        <v>1</v>
      </c>
      <c r="L178" s="235">
        <v>0</v>
      </c>
      <c r="M178" s="85">
        <v>0</v>
      </c>
      <c r="N178" s="235">
        <v>0</v>
      </c>
      <c r="O178" s="235">
        <v>0</v>
      </c>
      <c r="P178" s="85">
        <v>0</v>
      </c>
      <c r="Q178" s="68">
        <v>0</v>
      </c>
      <c r="R178" s="68">
        <v>0</v>
      </c>
      <c r="S178" s="354">
        <f t="shared" si="14"/>
        <v>1</v>
      </c>
      <c r="T178" s="85"/>
      <c r="U178" s="36"/>
    </row>
    <row r="179" spans="2:21">
      <c r="B179" s="357">
        <v>14</v>
      </c>
      <c r="C179" s="85">
        <v>0</v>
      </c>
      <c r="D179" s="85">
        <v>0</v>
      </c>
      <c r="E179" s="85">
        <v>0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235">
        <v>0</v>
      </c>
      <c r="M179" s="85">
        <v>1</v>
      </c>
      <c r="N179" s="235">
        <v>0</v>
      </c>
      <c r="O179" s="235">
        <v>1</v>
      </c>
      <c r="P179" s="85">
        <v>0</v>
      </c>
      <c r="Q179" s="68">
        <v>0</v>
      </c>
      <c r="R179" s="68">
        <v>0</v>
      </c>
      <c r="S179" s="354">
        <f t="shared" si="14"/>
        <v>2</v>
      </c>
      <c r="T179" s="85"/>
      <c r="U179" s="36"/>
    </row>
    <row r="180" spans="2:21">
      <c r="B180" s="357">
        <v>15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5">
        <v>0</v>
      </c>
      <c r="L180" s="235">
        <v>0</v>
      </c>
      <c r="M180" s="85">
        <v>0</v>
      </c>
      <c r="N180" s="235">
        <v>0</v>
      </c>
      <c r="O180" s="235">
        <v>1</v>
      </c>
      <c r="P180" s="85">
        <v>0</v>
      </c>
      <c r="Q180" s="68">
        <v>0</v>
      </c>
      <c r="R180" s="68">
        <v>0</v>
      </c>
      <c r="S180" s="354">
        <f t="shared" si="14"/>
        <v>1</v>
      </c>
      <c r="T180" s="85"/>
      <c r="U180" s="36"/>
    </row>
    <row r="181" spans="2:21">
      <c r="B181" s="357">
        <v>16</v>
      </c>
      <c r="C181" s="85">
        <v>0</v>
      </c>
      <c r="D181" s="85">
        <v>0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235">
        <v>0</v>
      </c>
      <c r="M181" s="85">
        <v>0</v>
      </c>
      <c r="N181" s="235">
        <v>1</v>
      </c>
      <c r="O181" s="235">
        <v>0</v>
      </c>
      <c r="P181" s="85">
        <v>0</v>
      </c>
      <c r="Q181" s="68">
        <v>0</v>
      </c>
      <c r="R181" s="68">
        <v>0</v>
      </c>
      <c r="S181" s="354">
        <f t="shared" si="14"/>
        <v>1</v>
      </c>
      <c r="T181" s="85"/>
      <c r="U181" s="36"/>
    </row>
    <row r="182" spans="2:21">
      <c r="B182" s="357">
        <v>18</v>
      </c>
      <c r="C182" s="85">
        <v>0</v>
      </c>
      <c r="D182" s="85">
        <v>0</v>
      </c>
      <c r="E182" s="85">
        <v>0</v>
      </c>
      <c r="F182" s="85">
        <v>0</v>
      </c>
      <c r="G182" s="85">
        <v>0</v>
      </c>
      <c r="H182" s="85">
        <v>0</v>
      </c>
      <c r="I182" s="85">
        <v>2</v>
      </c>
      <c r="J182" s="85">
        <v>2</v>
      </c>
      <c r="K182" s="85">
        <v>1</v>
      </c>
      <c r="L182" s="235">
        <v>2</v>
      </c>
      <c r="M182" s="85">
        <v>2</v>
      </c>
      <c r="N182" s="235">
        <v>2</v>
      </c>
      <c r="O182" s="235">
        <v>0</v>
      </c>
      <c r="P182" s="85">
        <v>2</v>
      </c>
      <c r="Q182" s="68">
        <v>2</v>
      </c>
      <c r="R182" s="68">
        <v>3</v>
      </c>
      <c r="S182" s="354">
        <f t="shared" si="14"/>
        <v>15</v>
      </c>
      <c r="T182" s="85"/>
      <c r="U182" s="36"/>
    </row>
    <row r="183" spans="2:21">
      <c r="B183" s="357">
        <v>21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5">
        <v>1</v>
      </c>
      <c r="J183" s="85">
        <v>0</v>
      </c>
      <c r="K183" s="85">
        <v>0</v>
      </c>
      <c r="L183" s="235">
        <v>0</v>
      </c>
      <c r="M183" s="85">
        <v>0</v>
      </c>
      <c r="N183" s="235">
        <v>0</v>
      </c>
      <c r="O183" s="235">
        <v>0</v>
      </c>
      <c r="P183" s="85">
        <v>0</v>
      </c>
      <c r="Q183" s="68">
        <v>0</v>
      </c>
      <c r="R183" s="68">
        <v>2</v>
      </c>
      <c r="S183" s="354">
        <f t="shared" si="14"/>
        <v>1</v>
      </c>
      <c r="T183" s="85"/>
      <c r="U183" s="36"/>
    </row>
    <row r="184" spans="2:21">
      <c r="B184" s="357">
        <v>24</v>
      </c>
      <c r="C184" s="85">
        <v>0</v>
      </c>
      <c r="D184" s="85">
        <v>0</v>
      </c>
      <c r="E184" s="85">
        <v>1</v>
      </c>
      <c r="F184" s="85">
        <v>0</v>
      </c>
      <c r="G184" s="85">
        <v>1</v>
      </c>
      <c r="H184" s="85">
        <v>0</v>
      </c>
      <c r="I184" s="85">
        <v>1</v>
      </c>
      <c r="J184" s="85">
        <v>1</v>
      </c>
      <c r="K184" s="85">
        <v>3</v>
      </c>
      <c r="L184" s="235">
        <v>2</v>
      </c>
      <c r="M184" s="85">
        <v>4</v>
      </c>
      <c r="N184" s="235">
        <v>5</v>
      </c>
      <c r="O184" s="235">
        <v>7</v>
      </c>
      <c r="P184" s="85">
        <v>7</v>
      </c>
      <c r="Q184" s="68">
        <v>8</v>
      </c>
      <c r="R184" s="68">
        <v>11</v>
      </c>
      <c r="S184" s="354">
        <f t="shared" si="14"/>
        <v>40</v>
      </c>
      <c r="T184" s="85"/>
      <c r="U184" s="36"/>
    </row>
    <row r="185" spans="2:21">
      <c r="B185" s="357">
        <v>26</v>
      </c>
      <c r="C185" s="85">
        <v>0</v>
      </c>
      <c r="D185" s="85">
        <v>0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235">
        <v>1</v>
      </c>
      <c r="M185" s="85">
        <v>0</v>
      </c>
      <c r="N185" s="235">
        <v>0</v>
      </c>
      <c r="O185" s="235">
        <v>0</v>
      </c>
      <c r="P185" s="85">
        <v>0</v>
      </c>
      <c r="Q185" s="68">
        <v>0</v>
      </c>
      <c r="R185" s="68">
        <v>0</v>
      </c>
      <c r="S185" s="354">
        <f t="shared" si="14"/>
        <v>1</v>
      </c>
      <c r="T185" s="85"/>
      <c r="U185" s="36"/>
    </row>
    <row r="186" spans="2:21">
      <c r="B186" s="357">
        <v>30</v>
      </c>
      <c r="C186" s="85">
        <v>0</v>
      </c>
      <c r="D186" s="85">
        <v>0</v>
      </c>
      <c r="E186" s="85">
        <v>0</v>
      </c>
      <c r="F186" s="85">
        <v>0</v>
      </c>
      <c r="G186" s="85">
        <v>0</v>
      </c>
      <c r="H186" s="85">
        <v>0</v>
      </c>
      <c r="I186" s="85">
        <v>0</v>
      </c>
      <c r="J186" s="85">
        <v>0</v>
      </c>
      <c r="K186" s="85">
        <v>0</v>
      </c>
      <c r="L186" s="235">
        <v>0</v>
      </c>
      <c r="M186" s="85">
        <v>0</v>
      </c>
      <c r="N186" s="235">
        <v>1</v>
      </c>
      <c r="O186" s="235">
        <v>0</v>
      </c>
      <c r="P186" s="85">
        <v>0</v>
      </c>
      <c r="Q186" s="68">
        <v>0</v>
      </c>
      <c r="R186" s="68">
        <v>1</v>
      </c>
      <c r="S186" s="354">
        <f t="shared" si="14"/>
        <v>1</v>
      </c>
      <c r="T186" s="85"/>
      <c r="U186" s="36"/>
    </row>
    <row r="187" spans="2:21">
      <c r="B187" s="357">
        <v>36</v>
      </c>
      <c r="C187" s="85">
        <v>0</v>
      </c>
      <c r="D187" s="85">
        <v>1</v>
      </c>
      <c r="E187" s="85">
        <v>1</v>
      </c>
      <c r="F187" s="85">
        <v>0</v>
      </c>
      <c r="G187" s="85">
        <v>0</v>
      </c>
      <c r="H187" s="85">
        <v>0</v>
      </c>
      <c r="I187" s="85">
        <v>1</v>
      </c>
      <c r="J187" s="85">
        <v>2</v>
      </c>
      <c r="K187" s="85">
        <v>0</v>
      </c>
      <c r="L187" s="235">
        <v>2</v>
      </c>
      <c r="M187" s="85">
        <v>0</v>
      </c>
      <c r="N187" s="235">
        <v>0</v>
      </c>
      <c r="O187" s="235">
        <v>0</v>
      </c>
      <c r="P187" s="85">
        <v>0</v>
      </c>
      <c r="Q187" s="68">
        <v>0</v>
      </c>
      <c r="R187" s="68">
        <v>0</v>
      </c>
      <c r="S187" s="354">
        <f t="shared" si="14"/>
        <v>7</v>
      </c>
      <c r="T187" s="85"/>
      <c r="U187" s="36"/>
    </row>
    <row r="188" spans="2:21">
      <c r="B188" s="357">
        <v>48</v>
      </c>
      <c r="C188" s="85">
        <v>1</v>
      </c>
      <c r="D188" s="85">
        <v>0</v>
      </c>
      <c r="E188" s="85">
        <v>0</v>
      </c>
      <c r="F188" s="85">
        <v>0</v>
      </c>
      <c r="G188" s="85">
        <v>0</v>
      </c>
      <c r="H188" s="85">
        <v>1</v>
      </c>
      <c r="I188" s="85">
        <v>0</v>
      </c>
      <c r="J188" s="85">
        <v>0</v>
      </c>
      <c r="K188" s="85">
        <v>0</v>
      </c>
      <c r="L188" s="235">
        <v>0</v>
      </c>
      <c r="M188" s="85">
        <v>0</v>
      </c>
      <c r="N188" s="235">
        <v>0</v>
      </c>
      <c r="O188" s="235">
        <v>0</v>
      </c>
      <c r="P188" s="85">
        <v>0</v>
      </c>
      <c r="Q188" s="68">
        <v>0</v>
      </c>
      <c r="R188" s="68">
        <v>0</v>
      </c>
      <c r="S188" s="354">
        <f t="shared" si="14"/>
        <v>2</v>
      </c>
      <c r="T188" s="85"/>
      <c r="U188" s="36"/>
    </row>
    <row r="189" spans="2:21">
      <c r="B189" s="346" t="s">
        <v>485</v>
      </c>
      <c r="C189" s="70">
        <f>SUM(C167:C188)</f>
        <v>1</v>
      </c>
      <c r="D189" s="70">
        <f t="shared" ref="D189:S189" si="15">SUM(D167:D188)</f>
        <v>1</v>
      </c>
      <c r="E189" s="70">
        <f t="shared" si="15"/>
        <v>3</v>
      </c>
      <c r="F189" s="70">
        <f t="shared" si="15"/>
        <v>0</v>
      </c>
      <c r="G189" s="70">
        <f t="shared" si="15"/>
        <v>7</v>
      </c>
      <c r="H189" s="70">
        <f t="shared" si="15"/>
        <v>7</v>
      </c>
      <c r="I189" s="70">
        <f t="shared" si="15"/>
        <v>17</v>
      </c>
      <c r="J189" s="70">
        <f t="shared" si="15"/>
        <v>14</v>
      </c>
      <c r="K189" s="70">
        <f t="shared" si="15"/>
        <v>15</v>
      </c>
      <c r="L189" s="70">
        <f t="shared" si="15"/>
        <v>32</v>
      </c>
      <c r="M189" s="70">
        <f t="shared" si="15"/>
        <v>48</v>
      </c>
      <c r="N189" s="70">
        <f t="shared" si="15"/>
        <v>51</v>
      </c>
      <c r="O189" s="70">
        <f t="shared" si="15"/>
        <v>42</v>
      </c>
      <c r="P189" s="70">
        <f t="shared" si="15"/>
        <v>68</v>
      </c>
      <c r="Q189" s="70">
        <f t="shared" si="15"/>
        <v>49</v>
      </c>
      <c r="R189" s="70">
        <f t="shared" si="15"/>
        <v>56</v>
      </c>
      <c r="S189" s="71">
        <f t="shared" si="15"/>
        <v>355</v>
      </c>
      <c r="T189" s="72"/>
      <c r="U189" s="36"/>
    </row>
    <row r="190" spans="2:21">
      <c r="B190" s="32" t="s">
        <v>7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71"/>
      <c r="M190" s="18"/>
      <c r="N190" s="171"/>
      <c r="O190" s="171"/>
      <c r="P190" s="171"/>
      <c r="Q190" s="18"/>
      <c r="R190" s="18"/>
      <c r="S190" s="18"/>
      <c r="T190" s="36"/>
      <c r="U190" s="36"/>
    </row>
    <row r="191" spans="2:21">
      <c r="B191" s="18" t="s">
        <v>589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71"/>
      <c r="M191" s="18"/>
      <c r="N191" s="171"/>
      <c r="O191" s="171"/>
      <c r="P191" s="171"/>
      <c r="Q191" s="18"/>
      <c r="R191" s="18"/>
      <c r="S191" s="18"/>
      <c r="T191" s="36"/>
      <c r="U191" s="36"/>
    </row>
    <row r="192" spans="2:21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71"/>
      <c r="M192" s="18"/>
      <c r="N192" s="171"/>
      <c r="O192" s="171"/>
      <c r="P192" s="171"/>
      <c r="Q192" s="18"/>
      <c r="R192" s="18"/>
      <c r="S192" s="18"/>
      <c r="T192" s="36"/>
      <c r="U192" s="36"/>
    </row>
    <row r="193" spans="2:21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71"/>
      <c r="M193" s="18"/>
      <c r="N193" s="171"/>
      <c r="O193" s="171"/>
      <c r="P193" s="171"/>
      <c r="Q193" s="18"/>
      <c r="R193" s="18"/>
      <c r="S193" s="18"/>
      <c r="T193" s="36"/>
      <c r="U193" s="36"/>
    </row>
    <row r="194" spans="2:21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71"/>
      <c r="M194" s="18"/>
      <c r="N194" s="171"/>
      <c r="O194" s="171"/>
      <c r="P194" s="171"/>
      <c r="Q194" s="18"/>
      <c r="R194" s="18"/>
      <c r="S194" s="18"/>
      <c r="T194" s="36"/>
      <c r="U194" s="36"/>
    </row>
    <row r="195" spans="2:21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71"/>
      <c r="M195" s="18"/>
      <c r="N195" s="171"/>
      <c r="O195" s="171"/>
      <c r="P195" s="171"/>
      <c r="Q195" s="18"/>
      <c r="R195" s="18"/>
      <c r="S195" s="18"/>
      <c r="T195" s="36"/>
      <c r="U195" s="36"/>
    </row>
    <row r="196" spans="2:21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71"/>
      <c r="M196" s="18"/>
      <c r="N196" s="171"/>
      <c r="O196" s="171"/>
      <c r="P196" s="171"/>
      <c r="Q196" s="18"/>
      <c r="R196" s="18"/>
      <c r="S196" s="18"/>
      <c r="T196" s="36"/>
      <c r="U196" s="36"/>
    </row>
    <row r="197" spans="2:21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71"/>
      <c r="M197" s="18"/>
      <c r="N197" s="171"/>
      <c r="O197" s="171"/>
      <c r="P197" s="171"/>
      <c r="Q197" s="18"/>
      <c r="R197" s="18"/>
      <c r="S197" s="18"/>
      <c r="T197" s="36"/>
      <c r="U197" s="36"/>
    </row>
    <row r="198" spans="2:21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71"/>
      <c r="M198" s="18"/>
      <c r="N198" s="171"/>
      <c r="O198" s="171"/>
      <c r="P198" s="171"/>
      <c r="Q198" s="18"/>
      <c r="R198" s="18"/>
      <c r="S198" s="18"/>
      <c r="T198" s="36"/>
      <c r="U198" s="36"/>
    </row>
    <row r="199" spans="2:21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71"/>
      <c r="M199" s="18"/>
      <c r="N199" s="171"/>
      <c r="O199" s="171"/>
      <c r="P199" s="171"/>
      <c r="Q199" s="18"/>
      <c r="R199" s="18"/>
      <c r="S199" s="18"/>
      <c r="T199" s="36"/>
      <c r="U199" s="36"/>
    </row>
    <row r="200" spans="2:21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71"/>
      <c r="M200" s="18"/>
      <c r="N200" s="171"/>
      <c r="O200" s="171"/>
      <c r="P200" s="171"/>
      <c r="Q200" s="18"/>
      <c r="R200" s="18"/>
      <c r="S200" s="18"/>
      <c r="T200" s="36"/>
      <c r="U200" s="36"/>
    </row>
    <row r="201" spans="2:21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71"/>
      <c r="M201" s="18"/>
      <c r="N201" s="171"/>
      <c r="O201" s="171"/>
      <c r="P201" s="171"/>
      <c r="Q201" s="18"/>
      <c r="R201" s="18"/>
      <c r="S201" s="18"/>
      <c r="T201" s="36"/>
      <c r="U201" s="36"/>
    </row>
    <row r="202" spans="2:21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71"/>
      <c r="M202" s="18"/>
      <c r="N202" s="171"/>
      <c r="O202" s="171"/>
      <c r="P202" s="171"/>
      <c r="Q202" s="18"/>
      <c r="R202" s="18"/>
      <c r="S202" s="18"/>
      <c r="T202" s="36"/>
      <c r="U202" s="36"/>
    </row>
    <row r="203" spans="2:21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71"/>
      <c r="M203" s="18"/>
      <c r="N203" s="171"/>
      <c r="O203" s="171"/>
      <c r="P203" s="171"/>
      <c r="Q203" s="18"/>
      <c r="R203" s="18"/>
      <c r="S203" s="18"/>
      <c r="T203" s="36"/>
      <c r="U203" s="36"/>
    </row>
    <row r="204" spans="2:21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71"/>
      <c r="M204" s="18"/>
      <c r="N204" s="171"/>
      <c r="O204" s="171"/>
      <c r="P204" s="171"/>
      <c r="Q204" s="18"/>
      <c r="R204" s="18"/>
      <c r="S204" s="18"/>
      <c r="T204" s="36"/>
      <c r="U204" s="36"/>
    </row>
    <row r="205" spans="2:21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71"/>
      <c r="M205" s="18"/>
      <c r="N205" s="171"/>
      <c r="O205" s="171"/>
      <c r="P205" s="171"/>
      <c r="Q205" s="18"/>
      <c r="R205" s="18"/>
      <c r="S205" s="18"/>
      <c r="T205" s="36"/>
      <c r="U205" s="36"/>
    </row>
    <row r="206" spans="2:21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71"/>
      <c r="M206" s="18"/>
      <c r="N206" s="171"/>
      <c r="O206" s="171"/>
      <c r="P206" s="171"/>
      <c r="Q206" s="18"/>
      <c r="R206" s="18"/>
      <c r="S206" s="18"/>
      <c r="T206" s="36"/>
      <c r="U206" s="36"/>
    </row>
    <row r="207" spans="2:21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71"/>
      <c r="M207" s="18"/>
      <c r="N207" s="171"/>
      <c r="O207" s="171"/>
      <c r="P207" s="171"/>
      <c r="Q207" s="18"/>
      <c r="R207" s="18"/>
      <c r="S207" s="18"/>
      <c r="T207" s="36"/>
      <c r="U207" s="36"/>
    </row>
    <row r="208" spans="2:21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71"/>
      <c r="M208" s="18"/>
      <c r="N208" s="171"/>
      <c r="O208" s="171"/>
      <c r="P208" s="171"/>
      <c r="Q208" s="18"/>
      <c r="R208" s="18"/>
      <c r="S208" s="18"/>
      <c r="T208" s="36"/>
      <c r="U208" s="36"/>
    </row>
    <row r="209" spans="2:21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71"/>
      <c r="M209" s="18"/>
      <c r="N209" s="171"/>
      <c r="O209" s="171"/>
      <c r="P209" s="171"/>
      <c r="Q209" s="18"/>
      <c r="R209" s="18"/>
      <c r="S209" s="18"/>
      <c r="T209" s="36"/>
      <c r="U209" s="36"/>
    </row>
    <row r="210" spans="2:21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71"/>
      <c r="M210" s="18"/>
      <c r="N210" s="171"/>
      <c r="O210" s="171"/>
      <c r="P210" s="171"/>
      <c r="Q210" s="18"/>
      <c r="R210" s="18"/>
      <c r="S210" s="18"/>
      <c r="T210" s="36"/>
      <c r="U210" s="36"/>
    </row>
    <row r="211" spans="2:21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71"/>
      <c r="M211" s="18"/>
      <c r="N211" s="171"/>
      <c r="O211" s="171"/>
      <c r="P211" s="171"/>
      <c r="Q211" s="18"/>
      <c r="R211" s="18"/>
      <c r="S211" s="18"/>
      <c r="T211" s="36"/>
      <c r="U211" s="36"/>
    </row>
    <row r="212" spans="2:21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71"/>
      <c r="M212" s="18"/>
      <c r="N212" s="171"/>
      <c r="O212" s="171"/>
      <c r="P212" s="171"/>
      <c r="Q212" s="18"/>
      <c r="R212" s="18"/>
      <c r="S212" s="18"/>
      <c r="T212" s="36"/>
      <c r="U212" s="36"/>
    </row>
    <row r="213" spans="2:21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71"/>
      <c r="M213" s="18"/>
      <c r="N213" s="171"/>
      <c r="O213" s="171"/>
      <c r="P213" s="171"/>
      <c r="Q213" s="18"/>
      <c r="R213" s="18"/>
      <c r="S213" s="18"/>
      <c r="T213" s="36"/>
      <c r="U213" s="36"/>
    </row>
    <row r="214" spans="2:21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71"/>
      <c r="M214" s="18"/>
      <c r="N214" s="171"/>
      <c r="O214" s="171"/>
      <c r="P214" s="171"/>
      <c r="Q214" s="18"/>
      <c r="R214" s="18"/>
      <c r="S214" s="18"/>
      <c r="T214" s="36"/>
      <c r="U214" s="36"/>
    </row>
    <row r="215" spans="2:21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71"/>
      <c r="M215" s="18"/>
      <c r="N215" s="171"/>
      <c r="O215" s="171"/>
      <c r="P215" s="171"/>
      <c r="Q215" s="18"/>
      <c r="R215" s="18"/>
      <c r="S215" s="18"/>
      <c r="T215" s="36"/>
      <c r="U215" s="36"/>
    </row>
    <row r="216" spans="2:21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71"/>
      <c r="M216" s="18"/>
      <c r="N216" s="171"/>
      <c r="O216" s="171"/>
      <c r="P216" s="171"/>
      <c r="Q216" s="18"/>
      <c r="R216" s="18"/>
      <c r="S216" s="18"/>
      <c r="T216" s="36"/>
      <c r="U216" s="36"/>
    </row>
    <row r="217" spans="2:21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71"/>
      <c r="M217" s="18"/>
      <c r="N217" s="171"/>
      <c r="O217" s="171"/>
      <c r="P217" s="171"/>
      <c r="Q217" s="18"/>
      <c r="R217" s="18"/>
      <c r="S217" s="18"/>
      <c r="T217" s="36"/>
      <c r="U217" s="36"/>
    </row>
    <row r="218" spans="2:21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71"/>
      <c r="M218" s="18"/>
      <c r="N218" s="171"/>
      <c r="O218" s="171"/>
      <c r="P218" s="171"/>
      <c r="Q218" s="18"/>
      <c r="R218" s="18"/>
      <c r="S218" s="18"/>
      <c r="T218" s="36"/>
      <c r="U218" s="36"/>
    </row>
    <row r="219" spans="2:21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71"/>
      <c r="M219" s="18"/>
      <c r="N219" s="171"/>
      <c r="O219" s="171"/>
      <c r="P219" s="171"/>
      <c r="Q219" s="18"/>
      <c r="R219" s="18"/>
      <c r="S219" s="18"/>
      <c r="T219" s="36"/>
      <c r="U219" s="36"/>
    </row>
    <row r="220" spans="2:21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71"/>
      <c r="M220" s="18"/>
      <c r="N220" s="171"/>
      <c r="O220" s="171"/>
      <c r="P220" s="171"/>
      <c r="Q220" s="18"/>
      <c r="R220" s="18"/>
      <c r="S220" s="18"/>
      <c r="T220" s="36"/>
      <c r="U220" s="36"/>
    </row>
    <row r="221" spans="2:21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71"/>
      <c r="M221" s="18"/>
      <c r="N221" s="171"/>
      <c r="O221" s="171"/>
      <c r="P221" s="171"/>
      <c r="Q221" s="18"/>
      <c r="R221" s="18"/>
      <c r="S221" s="18"/>
      <c r="T221" s="36"/>
      <c r="U221" s="36"/>
    </row>
    <row r="222" spans="2:21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71"/>
      <c r="M222" s="18"/>
      <c r="N222" s="171"/>
      <c r="O222" s="171"/>
      <c r="P222" s="171"/>
      <c r="Q222" s="18"/>
      <c r="R222" s="18"/>
      <c r="S222" s="18"/>
      <c r="T222" s="36"/>
      <c r="U222" s="36"/>
    </row>
    <row r="223" spans="2:21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71"/>
      <c r="M223" s="18"/>
      <c r="N223" s="171"/>
      <c r="O223" s="171"/>
      <c r="P223" s="171"/>
      <c r="Q223" s="18"/>
      <c r="R223" s="18"/>
      <c r="S223" s="18"/>
      <c r="T223" s="36"/>
      <c r="U223" s="36"/>
    </row>
    <row r="224" spans="2:21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71"/>
      <c r="M224" s="18"/>
      <c r="N224" s="171"/>
      <c r="O224" s="171"/>
      <c r="P224" s="171"/>
      <c r="Q224" s="18"/>
      <c r="R224" s="18"/>
      <c r="S224" s="18"/>
      <c r="T224" s="36"/>
      <c r="U224" s="36"/>
    </row>
    <row r="225" spans="2:21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71"/>
      <c r="M225" s="18"/>
      <c r="N225" s="171"/>
      <c r="O225" s="171"/>
      <c r="P225" s="171"/>
      <c r="Q225" s="18"/>
      <c r="R225" s="18"/>
      <c r="S225" s="18"/>
      <c r="T225" s="36"/>
      <c r="U225" s="36"/>
    </row>
    <row r="226" spans="2:21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71"/>
      <c r="M226" s="18"/>
      <c r="N226" s="171"/>
      <c r="O226" s="171"/>
      <c r="P226" s="171"/>
      <c r="Q226" s="18"/>
      <c r="R226" s="18"/>
      <c r="S226" s="18"/>
      <c r="T226" s="36"/>
      <c r="U226" s="36"/>
    </row>
    <row r="227" spans="2:21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71"/>
      <c r="M227" s="18"/>
      <c r="N227" s="171"/>
      <c r="O227" s="171"/>
      <c r="P227" s="171"/>
      <c r="Q227" s="18"/>
      <c r="R227" s="18"/>
      <c r="S227" s="18"/>
      <c r="T227" s="36"/>
      <c r="U227" s="36"/>
    </row>
    <row r="228" spans="2:21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71"/>
      <c r="M228" s="18"/>
      <c r="N228" s="171"/>
      <c r="O228" s="171"/>
      <c r="P228" s="171"/>
      <c r="Q228" s="18"/>
      <c r="R228" s="18"/>
      <c r="S228" s="18"/>
      <c r="T228" s="36"/>
      <c r="U228" s="36"/>
    </row>
    <row r="229" spans="2:21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71"/>
      <c r="M229" s="18"/>
      <c r="N229" s="171"/>
      <c r="O229" s="171"/>
      <c r="P229" s="171"/>
      <c r="Q229" s="18"/>
      <c r="R229" s="18"/>
      <c r="S229" s="18"/>
      <c r="T229" s="36"/>
      <c r="U229" s="36"/>
    </row>
    <row r="230" spans="2:21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71"/>
      <c r="M230" s="18"/>
      <c r="N230" s="171"/>
      <c r="O230" s="171"/>
      <c r="P230" s="171"/>
      <c r="Q230" s="18"/>
      <c r="R230" s="18"/>
      <c r="S230" s="18"/>
      <c r="T230" s="36"/>
      <c r="U230" s="36"/>
    </row>
    <row r="231" spans="2:21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71"/>
      <c r="M231" s="18"/>
      <c r="N231" s="171"/>
      <c r="O231" s="171"/>
      <c r="P231" s="171"/>
      <c r="Q231" s="18"/>
      <c r="R231" s="18"/>
      <c r="S231" s="18"/>
      <c r="T231" s="36"/>
      <c r="U231" s="36"/>
    </row>
    <row r="232" spans="2:21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71"/>
      <c r="M232" s="18"/>
      <c r="N232" s="171"/>
      <c r="O232" s="171"/>
      <c r="P232" s="171"/>
      <c r="Q232" s="18"/>
      <c r="R232" s="18"/>
      <c r="S232" s="18"/>
      <c r="T232" s="36"/>
      <c r="U232" s="36"/>
    </row>
    <row r="233" spans="2:21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71"/>
      <c r="M233" s="18"/>
      <c r="N233" s="171"/>
      <c r="O233" s="171"/>
      <c r="P233" s="171"/>
      <c r="Q233" s="18"/>
      <c r="R233" s="18"/>
      <c r="S233" s="18"/>
      <c r="T233" s="36"/>
      <c r="U233" s="36"/>
    </row>
    <row r="234" spans="2:21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71"/>
      <c r="M234" s="18"/>
      <c r="N234" s="171"/>
      <c r="O234" s="171"/>
      <c r="P234" s="171"/>
      <c r="Q234" s="18"/>
      <c r="R234" s="18"/>
      <c r="S234" s="18"/>
      <c r="T234" s="36"/>
      <c r="U234" s="36"/>
    </row>
    <row r="235" spans="2:21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71"/>
      <c r="M235" s="18"/>
      <c r="N235" s="171"/>
      <c r="O235" s="171"/>
      <c r="P235" s="171"/>
      <c r="Q235" s="18"/>
      <c r="R235" s="18"/>
      <c r="S235" s="18"/>
      <c r="T235" s="36"/>
      <c r="U235" s="36"/>
    </row>
    <row r="236" spans="2:21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71"/>
      <c r="M236" s="18"/>
      <c r="N236" s="171"/>
      <c r="O236" s="171"/>
      <c r="P236" s="171"/>
      <c r="Q236" s="18"/>
      <c r="R236" s="18"/>
      <c r="S236" s="18"/>
      <c r="T236" s="36"/>
      <c r="U236" s="36"/>
    </row>
    <row r="237" spans="2:21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71"/>
      <c r="M237" s="18"/>
      <c r="N237" s="171"/>
      <c r="O237" s="171"/>
      <c r="P237" s="171"/>
      <c r="Q237" s="18"/>
      <c r="R237" s="18"/>
      <c r="S237" s="18"/>
      <c r="T237" s="36"/>
      <c r="U237" s="36"/>
    </row>
    <row r="238" spans="2:21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71"/>
      <c r="M238" s="18"/>
      <c r="N238" s="171"/>
      <c r="O238" s="171"/>
      <c r="P238" s="171"/>
      <c r="Q238" s="18"/>
      <c r="R238" s="18"/>
      <c r="S238" s="18"/>
      <c r="T238" s="36"/>
      <c r="U238" s="36"/>
    </row>
    <row r="239" spans="2:21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71"/>
      <c r="M239" s="18"/>
      <c r="N239" s="171"/>
      <c r="O239" s="171"/>
      <c r="P239" s="171"/>
      <c r="Q239" s="18"/>
      <c r="R239" s="18"/>
      <c r="S239" s="18"/>
      <c r="T239" s="36"/>
      <c r="U239" s="36"/>
    </row>
    <row r="240" spans="2:21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71"/>
      <c r="M240" s="18"/>
      <c r="N240" s="171"/>
      <c r="O240" s="171"/>
      <c r="P240" s="171"/>
      <c r="Q240" s="18"/>
      <c r="R240" s="18"/>
      <c r="S240" s="18"/>
      <c r="T240" s="36"/>
      <c r="U240" s="36"/>
    </row>
    <row r="241" spans="2:21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71"/>
      <c r="M241" s="18"/>
      <c r="N241" s="171"/>
      <c r="O241" s="171"/>
      <c r="P241" s="171"/>
      <c r="Q241" s="18"/>
      <c r="R241" s="18"/>
      <c r="S241" s="18"/>
      <c r="T241" s="36"/>
      <c r="U241" s="36"/>
    </row>
    <row r="242" spans="2:21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71"/>
      <c r="M242" s="18"/>
      <c r="N242" s="171"/>
      <c r="O242" s="171"/>
      <c r="P242" s="171"/>
      <c r="Q242" s="18"/>
      <c r="R242" s="18"/>
      <c r="S242" s="18"/>
      <c r="T242" s="36"/>
      <c r="U242" s="36"/>
    </row>
    <row r="243" spans="2:21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71"/>
      <c r="M243" s="18"/>
      <c r="N243" s="171"/>
      <c r="O243" s="171"/>
      <c r="P243" s="171"/>
      <c r="Q243" s="18"/>
      <c r="R243" s="18"/>
      <c r="S243" s="18"/>
      <c r="T243" s="36"/>
      <c r="U243" s="36"/>
    </row>
    <row r="244" spans="2:21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71"/>
      <c r="M244" s="18"/>
      <c r="N244" s="171"/>
      <c r="O244" s="171"/>
      <c r="P244" s="171"/>
      <c r="Q244" s="18"/>
      <c r="R244" s="18"/>
      <c r="S244" s="18"/>
      <c r="T244" s="36"/>
      <c r="U244" s="36"/>
    </row>
    <row r="245" spans="2:21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71"/>
      <c r="M245" s="18"/>
      <c r="N245" s="171"/>
      <c r="O245" s="171"/>
      <c r="P245" s="171"/>
      <c r="Q245" s="18"/>
      <c r="R245" s="18"/>
      <c r="S245" s="18"/>
      <c r="T245" s="36"/>
      <c r="U245" s="36"/>
    </row>
    <row r="246" spans="2:21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71"/>
      <c r="M246" s="18"/>
      <c r="N246" s="171"/>
      <c r="O246" s="171"/>
      <c r="P246" s="171"/>
      <c r="Q246" s="18"/>
      <c r="R246" s="18"/>
      <c r="S246" s="18"/>
      <c r="T246" s="36"/>
      <c r="U246" s="36"/>
    </row>
    <row r="247" spans="2:21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71"/>
      <c r="M247" s="18"/>
      <c r="N247" s="171"/>
      <c r="O247" s="171"/>
      <c r="P247" s="171"/>
      <c r="Q247" s="18"/>
      <c r="R247" s="18"/>
      <c r="S247" s="18"/>
      <c r="T247" s="36"/>
      <c r="U247" s="36"/>
    </row>
    <row r="248" spans="2:21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71"/>
      <c r="M248" s="18"/>
      <c r="N248" s="171"/>
      <c r="O248" s="171"/>
      <c r="P248" s="171"/>
      <c r="Q248" s="18"/>
      <c r="R248" s="18"/>
      <c r="S248" s="18"/>
      <c r="T248" s="36"/>
      <c r="U248" s="36"/>
    </row>
    <row r="249" spans="2:21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71"/>
      <c r="M249" s="18"/>
      <c r="N249" s="171"/>
      <c r="O249" s="171"/>
      <c r="P249" s="171"/>
      <c r="Q249" s="18"/>
      <c r="R249" s="18"/>
      <c r="S249" s="18"/>
      <c r="T249" s="36"/>
      <c r="U249" s="36"/>
    </row>
    <row r="250" spans="2:21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71"/>
      <c r="M250" s="18"/>
      <c r="N250" s="171"/>
      <c r="O250" s="171"/>
      <c r="P250" s="171"/>
      <c r="Q250" s="18"/>
      <c r="R250" s="18"/>
      <c r="S250" s="18"/>
      <c r="T250" s="36"/>
      <c r="U250" s="36"/>
    </row>
    <row r="251" spans="2:21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71"/>
      <c r="M251" s="18"/>
      <c r="N251" s="171"/>
      <c r="O251" s="171"/>
      <c r="P251" s="171"/>
      <c r="Q251" s="18"/>
      <c r="R251" s="18"/>
      <c r="S251" s="18"/>
      <c r="T251" s="36"/>
      <c r="U251" s="36"/>
    </row>
    <row r="252" spans="2:21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71"/>
      <c r="M252" s="18"/>
      <c r="N252" s="171"/>
      <c r="O252" s="171"/>
      <c r="P252" s="171"/>
      <c r="Q252" s="18"/>
      <c r="R252" s="18"/>
      <c r="S252" s="18"/>
      <c r="T252" s="36"/>
      <c r="U252" s="36"/>
    </row>
    <row r="253" spans="2:21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71"/>
      <c r="M253" s="18"/>
      <c r="N253" s="171"/>
      <c r="O253" s="171"/>
      <c r="P253" s="171"/>
      <c r="Q253" s="18"/>
      <c r="R253" s="18"/>
      <c r="S253" s="18"/>
      <c r="T253" s="36"/>
      <c r="U253" s="36"/>
    </row>
    <row r="254" spans="2:21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71"/>
      <c r="M254" s="18"/>
      <c r="N254" s="171"/>
      <c r="O254" s="171"/>
      <c r="P254" s="171"/>
      <c r="Q254" s="18"/>
      <c r="R254" s="18"/>
      <c r="S254" s="18"/>
      <c r="T254" s="36"/>
      <c r="U254" s="36"/>
    </row>
    <row r="255" spans="2:21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71"/>
      <c r="M255" s="18"/>
      <c r="N255" s="171"/>
      <c r="O255" s="171"/>
      <c r="P255" s="171"/>
      <c r="Q255" s="18"/>
      <c r="R255" s="18"/>
      <c r="S255" s="18"/>
      <c r="T255" s="36"/>
      <c r="U255" s="36"/>
    </row>
    <row r="256" spans="2:21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71"/>
      <c r="M256" s="18"/>
      <c r="N256" s="171"/>
      <c r="O256" s="171"/>
      <c r="P256" s="171"/>
      <c r="Q256" s="18"/>
      <c r="R256" s="18"/>
      <c r="S256" s="18"/>
      <c r="T256" s="36"/>
      <c r="U256" s="36"/>
    </row>
    <row r="257" spans="2:21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71"/>
      <c r="M257" s="18"/>
      <c r="N257" s="171"/>
      <c r="O257" s="171"/>
      <c r="P257" s="171"/>
      <c r="Q257" s="18"/>
      <c r="R257" s="18"/>
      <c r="S257" s="18"/>
      <c r="T257" s="36"/>
      <c r="U257" s="36"/>
    </row>
    <row r="258" spans="2:21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71"/>
      <c r="M258" s="18"/>
      <c r="N258" s="171"/>
      <c r="O258" s="171"/>
      <c r="P258" s="171"/>
      <c r="Q258" s="18"/>
      <c r="R258" s="18"/>
      <c r="S258" s="18"/>
      <c r="T258" s="36"/>
      <c r="U258" s="36"/>
    </row>
    <row r="259" spans="2:21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71"/>
      <c r="M259" s="18"/>
      <c r="N259" s="171"/>
      <c r="O259" s="171"/>
      <c r="P259" s="171"/>
      <c r="Q259" s="18"/>
      <c r="R259" s="18"/>
      <c r="S259" s="18"/>
      <c r="T259" s="36"/>
      <c r="U259" s="36"/>
    </row>
    <row r="260" spans="2:21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71"/>
      <c r="M260" s="18"/>
      <c r="N260" s="171"/>
      <c r="O260" s="171"/>
      <c r="P260" s="171"/>
      <c r="Q260" s="18"/>
      <c r="R260" s="18"/>
      <c r="S260" s="18"/>
      <c r="T260" s="36"/>
      <c r="U260" s="36"/>
    </row>
    <row r="261" spans="2:21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71"/>
      <c r="M261" s="18"/>
      <c r="N261" s="171"/>
      <c r="O261" s="171"/>
      <c r="P261" s="171"/>
      <c r="Q261" s="18"/>
      <c r="R261" s="18"/>
      <c r="S261" s="18"/>
      <c r="T261" s="36"/>
      <c r="U261" s="36"/>
    </row>
    <row r="262" spans="2:21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71"/>
      <c r="M262" s="18"/>
      <c r="N262" s="171"/>
      <c r="O262" s="171"/>
      <c r="P262" s="171"/>
      <c r="Q262" s="18"/>
      <c r="R262" s="18"/>
      <c r="S262" s="18"/>
      <c r="T262" s="36"/>
      <c r="U262" s="36"/>
    </row>
    <row r="263" spans="2:21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71"/>
      <c r="M263" s="18"/>
      <c r="N263" s="171"/>
      <c r="O263" s="171"/>
      <c r="P263" s="171"/>
      <c r="Q263" s="18"/>
      <c r="R263" s="18"/>
      <c r="S263" s="18"/>
      <c r="T263" s="36"/>
      <c r="U263" s="36"/>
    </row>
    <row r="264" spans="2:21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71"/>
      <c r="M264" s="18"/>
      <c r="N264" s="171"/>
      <c r="O264" s="171"/>
      <c r="P264" s="171"/>
      <c r="Q264" s="18"/>
      <c r="R264" s="18"/>
      <c r="S264" s="18"/>
      <c r="T264" s="36"/>
      <c r="U264" s="36"/>
    </row>
    <row r="265" spans="2:21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71"/>
      <c r="M265" s="18"/>
      <c r="N265" s="171"/>
      <c r="O265" s="171"/>
      <c r="P265" s="171"/>
      <c r="Q265" s="18"/>
      <c r="R265" s="18"/>
      <c r="S265" s="18"/>
      <c r="T265" s="36"/>
      <c r="U265" s="36"/>
    </row>
    <row r="266" spans="2:21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71"/>
      <c r="M266" s="18"/>
      <c r="N266" s="171"/>
      <c r="O266" s="171"/>
      <c r="P266" s="171"/>
      <c r="Q266" s="18"/>
      <c r="R266" s="18"/>
      <c r="S266" s="18"/>
      <c r="T266" s="36"/>
      <c r="U266" s="36"/>
    </row>
    <row r="267" spans="2:21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71"/>
      <c r="M267" s="18"/>
      <c r="N267" s="171"/>
      <c r="O267" s="171"/>
      <c r="P267" s="171"/>
      <c r="Q267" s="18"/>
      <c r="R267" s="18"/>
      <c r="S267" s="18"/>
      <c r="T267" s="36"/>
      <c r="U267" s="36"/>
    </row>
    <row r="268" spans="2:21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71"/>
      <c r="M268" s="18"/>
      <c r="N268" s="171"/>
      <c r="O268" s="171"/>
      <c r="P268" s="171"/>
      <c r="Q268" s="18"/>
      <c r="R268" s="18"/>
      <c r="S268" s="18"/>
      <c r="T268" s="36"/>
      <c r="U268" s="36"/>
    </row>
    <row r="269" spans="2:21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71"/>
      <c r="M269" s="18"/>
      <c r="N269" s="171"/>
      <c r="O269" s="171"/>
      <c r="P269" s="171"/>
      <c r="Q269" s="18"/>
      <c r="R269" s="18"/>
      <c r="S269" s="18"/>
      <c r="T269" s="36"/>
      <c r="U269" s="36"/>
    </row>
    <row r="270" spans="2:21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71"/>
      <c r="M270" s="18"/>
      <c r="N270" s="171"/>
      <c r="O270" s="171"/>
      <c r="P270" s="171"/>
      <c r="Q270" s="18"/>
      <c r="R270" s="18"/>
      <c r="S270" s="18"/>
      <c r="T270" s="36"/>
      <c r="U270" s="36"/>
    </row>
    <row r="271" spans="2:21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71"/>
      <c r="M271" s="18"/>
      <c r="N271" s="171"/>
      <c r="O271" s="171"/>
      <c r="P271" s="171"/>
      <c r="Q271" s="18"/>
      <c r="R271" s="18"/>
      <c r="S271" s="18"/>
      <c r="T271" s="36"/>
      <c r="U271" s="36"/>
    </row>
    <row r="272" spans="2:21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71"/>
      <c r="M272" s="18"/>
      <c r="N272" s="171"/>
      <c r="O272" s="171"/>
      <c r="P272" s="171"/>
      <c r="Q272" s="18"/>
      <c r="R272" s="18"/>
      <c r="S272" s="18"/>
      <c r="T272" s="36"/>
      <c r="U272" s="36"/>
    </row>
    <row r="273" spans="2:21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71"/>
      <c r="M273" s="18"/>
      <c r="N273" s="171"/>
      <c r="O273" s="171"/>
      <c r="P273" s="171"/>
      <c r="Q273" s="18"/>
      <c r="R273" s="18"/>
      <c r="S273" s="18"/>
      <c r="T273" s="36"/>
      <c r="U273" s="36"/>
    </row>
    <row r="274" spans="2:21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71"/>
      <c r="M274" s="18"/>
      <c r="N274" s="171"/>
      <c r="O274" s="171"/>
      <c r="P274" s="171"/>
      <c r="Q274" s="18"/>
      <c r="R274" s="18"/>
      <c r="S274" s="18"/>
      <c r="T274" s="36"/>
      <c r="U274" s="36"/>
    </row>
    <row r="275" spans="2:21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71"/>
      <c r="M275" s="18"/>
      <c r="N275" s="171"/>
      <c r="O275" s="171"/>
      <c r="P275" s="171"/>
      <c r="Q275" s="18"/>
      <c r="R275" s="18"/>
      <c r="S275" s="18"/>
      <c r="T275" s="36"/>
      <c r="U275" s="36"/>
    </row>
    <row r="276" spans="2:21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71"/>
      <c r="M276" s="18"/>
      <c r="N276" s="171"/>
      <c r="O276" s="171"/>
      <c r="P276" s="171"/>
      <c r="Q276" s="18"/>
      <c r="R276" s="18"/>
      <c r="S276" s="18"/>
      <c r="T276" s="36"/>
      <c r="U276" s="36"/>
    </row>
    <row r="277" spans="2:21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71"/>
      <c r="M277" s="18"/>
      <c r="N277" s="171"/>
      <c r="O277" s="171"/>
      <c r="P277" s="171"/>
      <c r="Q277" s="18"/>
      <c r="R277" s="18"/>
      <c r="S277" s="18"/>
      <c r="T277" s="36"/>
      <c r="U277" s="36"/>
    </row>
    <row r="278" spans="2:21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71"/>
      <c r="M278" s="18"/>
      <c r="N278" s="171"/>
      <c r="O278" s="171"/>
      <c r="P278" s="171"/>
      <c r="Q278" s="18"/>
      <c r="R278" s="18"/>
      <c r="S278" s="18"/>
      <c r="T278" s="36"/>
      <c r="U278" s="36"/>
    </row>
    <row r="279" spans="2:21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71"/>
      <c r="M279" s="18"/>
      <c r="N279" s="171"/>
      <c r="O279" s="171"/>
      <c r="P279" s="171"/>
      <c r="Q279" s="18"/>
      <c r="R279" s="18"/>
      <c r="S279" s="18"/>
      <c r="T279" s="36"/>
      <c r="U279" s="36"/>
    </row>
    <row r="280" spans="2:21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71"/>
      <c r="M280" s="18"/>
      <c r="N280" s="171"/>
      <c r="O280" s="171"/>
      <c r="P280" s="171"/>
      <c r="Q280" s="18"/>
      <c r="R280" s="18"/>
      <c r="S280" s="18"/>
      <c r="T280" s="36"/>
      <c r="U280" s="36"/>
    </row>
    <row r="281" spans="2:21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71"/>
      <c r="M281" s="18"/>
      <c r="N281" s="171"/>
      <c r="O281" s="171"/>
      <c r="P281" s="171"/>
      <c r="Q281" s="18"/>
      <c r="R281" s="18"/>
      <c r="S281" s="18"/>
      <c r="T281" s="36"/>
      <c r="U281" s="36"/>
    </row>
    <row r="282" spans="2:21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71"/>
      <c r="M282" s="18"/>
      <c r="N282" s="171"/>
      <c r="O282" s="171"/>
      <c r="P282" s="171"/>
      <c r="Q282" s="18"/>
      <c r="R282" s="18"/>
      <c r="S282" s="18"/>
      <c r="T282" s="36"/>
      <c r="U282" s="36"/>
    </row>
    <row r="283" spans="2:21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71"/>
      <c r="M283" s="18"/>
      <c r="N283" s="171"/>
      <c r="O283" s="171"/>
      <c r="P283" s="171"/>
      <c r="Q283" s="18"/>
      <c r="R283" s="18"/>
      <c r="S283" s="18"/>
      <c r="T283" s="36"/>
      <c r="U283" s="36"/>
    </row>
    <row r="284" spans="2:21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71"/>
      <c r="M284" s="18"/>
      <c r="N284" s="171"/>
      <c r="O284" s="171"/>
      <c r="P284" s="171"/>
      <c r="Q284" s="18"/>
      <c r="R284" s="18"/>
      <c r="S284" s="18"/>
      <c r="T284" s="36"/>
      <c r="U284" s="36"/>
    </row>
    <row r="285" spans="2:21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71"/>
      <c r="M285" s="18"/>
      <c r="N285" s="171"/>
      <c r="O285" s="171"/>
      <c r="P285" s="171"/>
      <c r="Q285" s="18"/>
      <c r="R285" s="18"/>
      <c r="S285" s="18"/>
      <c r="T285" s="36"/>
      <c r="U285" s="36"/>
    </row>
    <row r="286" spans="2:21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71"/>
      <c r="M286" s="18"/>
      <c r="N286" s="171"/>
      <c r="O286" s="171"/>
      <c r="P286" s="171"/>
      <c r="Q286" s="18"/>
      <c r="R286" s="18"/>
      <c r="S286" s="18"/>
      <c r="T286" s="36"/>
      <c r="U286" s="36"/>
    </row>
    <row r="287" spans="2:21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71"/>
      <c r="M287" s="18"/>
      <c r="N287" s="171"/>
      <c r="O287" s="171"/>
      <c r="P287" s="171"/>
      <c r="Q287" s="18"/>
      <c r="R287" s="18"/>
      <c r="S287" s="18"/>
      <c r="T287" s="36"/>
      <c r="U287" s="36"/>
    </row>
    <row r="288" spans="2:21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71"/>
      <c r="M288" s="18"/>
      <c r="N288" s="171"/>
      <c r="O288" s="171"/>
      <c r="P288" s="171"/>
      <c r="Q288" s="18"/>
      <c r="R288" s="18"/>
      <c r="S288" s="18"/>
      <c r="T288" s="36"/>
      <c r="U288" s="36"/>
    </row>
    <row r="289" spans="2:21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71"/>
      <c r="M289" s="18"/>
      <c r="N289" s="171"/>
      <c r="O289" s="171"/>
      <c r="P289" s="171"/>
      <c r="Q289" s="18"/>
      <c r="R289" s="18"/>
      <c r="S289" s="18"/>
      <c r="T289" s="36"/>
      <c r="U289" s="36"/>
    </row>
    <row r="290" spans="2:21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71"/>
      <c r="M290" s="18"/>
      <c r="N290" s="171"/>
      <c r="O290" s="171"/>
      <c r="P290" s="171"/>
      <c r="Q290" s="18"/>
      <c r="R290" s="18"/>
      <c r="S290" s="18"/>
      <c r="T290" s="36"/>
      <c r="U290" s="36"/>
    </row>
    <row r="291" spans="2:21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71"/>
      <c r="M291" s="18"/>
      <c r="N291" s="171"/>
      <c r="O291" s="171"/>
      <c r="P291" s="171"/>
      <c r="Q291" s="18"/>
      <c r="R291" s="18"/>
      <c r="S291" s="18"/>
      <c r="T291" s="36"/>
      <c r="U291" s="36"/>
    </row>
    <row r="292" spans="2:21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71"/>
      <c r="M292" s="18"/>
      <c r="N292" s="171"/>
      <c r="O292" s="171"/>
      <c r="P292" s="171"/>
      <c r="Q292" s="18"/>
      <c r="R292" s="18"/>
      <c r="S292" s="18"/>
      <c r="T292" s="36"/>
      <c r="U292" s="36"/>
    </row>
    <row r="293" spans="2:21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71"/>
      <c r="M293" s="18"/>
      <c r="N293" s="171"/>
      <c r="O293" s="171"/>
      <c r="P293" s="171"/>
      <c r="Q293" s="18"/>
      <c r="R293" s="18"/>
      <c r="S293" s="18"/>
      <c r="T293" s="36"/>
      <c r="U293" s="36"/>
    </row>
    <row r="294" spans="2:21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71"/>
      <c r="M294" s="18"/>
      <c r="N294" s="171"/>
      <c r="O294" s="171"/>
      <c r="P294" s="171"/>
      <c r="Q294" s="18"/>
      <c r="R294" s="18"/>
      <c r="S294" s="18"/>
      <c r="T294" s="36"/>
      <c r="U294" s="36"/>
    </row>
    <row r="295" spans="2:21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71"/>
      <c r="M295" s="18"/>
      <c r="N295" s="171"/>
      <c r="O295" s="171"/>
      <c r="P295" s="171"/>
      <c r="Q295" s="18"/>
      <c r="R295" s="18"/>
      <c r="S295" s="18"/>
      <c r="T295" s="36"/>
      <c r="U295" s="36"/>
    </row>
    <row r="296" spans="2:21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71"/>
      <c r="M296" s="18"/>
      <c r="N296" s="171"/>
      <c r="O296" s="171"/>
      <c r="P296" s="171"/>
      <c r="Q296" s="18"/>
      <c r="R296" s="18"/>
      <c r="S296" s="18"/>
      <c r="T296" s="36"/>
      <c r="U296" s="36"/>
    </row>
    <row r="297" spans="2:21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71"/>
      <c r="M297" s="18"/>
      <c r="N297" s="171"/>
      <c r="O297" s="171"/>
      <c r="P297" s="171"/>
      <c r="Q297" s="18"/>
      <c r="R297" s="18"/>
      <c r="S297" s="18"/>
      <c r="T297" s="36"/>
      <c r="U297" s="36"/>
    </row>
    <row r="298" spans="2:21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71"/>
      <c r="M298" s="18"/>
      <c r="N298" s="171"/>
      <c r="O298" s="171"/>
      <c r="P298" s="171"/>
      <c r="Q298" s="18"/>
      <c r="R298" s="18"/>
      <c r="S298" s="18"/>
      <c r="T298" s="36"/>
      <c r="U298" s="36"/>
    </row>
    <row r="299" spans="2:21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71"/>
      <c r="M299" s="18"/>
      <c r="N299" s="171"/>
      <c r="O299" s="171"/>
      <c r="P299" s="171"/>
      <c r="Q299" s="18"/>
      <c r="R299" s="18"/>
      <c r="S299" s="18"/>
      <c r="T299" s="36"/>
      <c r="U299" s="36"/>
    </row>
    <row r="300" spans="2:21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71"/>
      <c r="M300" s="18"/>
      <c r="N300" s="171"/>
      <c r="O300" s="171"/>
      <c r="P300" s="171"/>
      <c r="Q300" s="18"/>
      <c r="R300" s="18"/>
      <c r="S300" s="18"/>
      <c r="T300" s="36"/>
      <c r="U300" s="36"/>
    </row>
    <row r="301" spans="2:21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71"/>
      <c r="M301" s="18"/>
      <c r="N301" s="171"/>
      <c r="O301" s="171"/>
      <c r="P301" s="171"/>
      <c r="Q301" s="18"/>
      <c r="R301" s="18"/>
      <c r="S301" s="18"/>
      <c r="T301" s="36"/>
      <c r="U301" s="36"/>
    </row>
    <row r="302" spans="2:21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71"/>
      <c r="M302" s="18"/>
      <c r="N302" s="171"/>
      <c r="O302" s="171"/>
      <c r="P302" s="171"/>
      <c r="Q302" s="18"/>
      <c r="R302" s="18"/>
      <c r="S302" s="18"/>
      <c r="T302" s="36"/>
      <c r="U302" s="36"/>
    </row>
    <row r="303" spans="2:21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71"/>
      <c r="M303" s="18"/>
      <c r="N303" s="171"/>
      <c r="O303" s="171"/>
      <c r="P303" s="171"/>
      <c r="Q303" s="18"/>
      <c r="R303" s="18"/>
      <c r="S303" s="18"/>
      <c r="T303" s="36"/>
      <c r="U303" s="36"/>
    </row>
    <row r="304" spans="2:21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71"/>
      <c r="M304" s="18"/>
      <c r="N304" s="171"/>
      <c r="O304" s="171"/>
      <c r="P304" s="171"/>
      <c r="Q304" s="18"/>
      <c r="R304" s="18"/>
      <c r="S304" s="18"/>
      <c r="T304" s="36"/>
      <c r="U304" s="36"/>
    </row>
    <row r="305" spans="2:21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71"/>
      <c r="M305" s="18"/>
      <c r="N305" s="171"/>
      <c r="O305" s="171"/>
      <c r="P305" s="171"/>
      <c r="Q305" s="18"/>
      <c r="R305" s="18"/>
      <c r="S305" s="18"/>
      <c r="T305" s="36"/>
      <c r="U305" s="36"/>
    </row>
    <row r="306" spans="2:21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71"/>
      <c r="M306" s="18"/>
      <c r="N306" s="171"/>
      <c r="O306" s="171"/>
      <c r="P306" s="171"/>
      <c r="Q306" s="18"/>
      <c r="R306" s="18"/>
      <c r="S306" s="18"/>
      <c r="T306" s="36"/>
      <c r="U306" s="36"/>
    </row>
    <row r="307" spans="2:21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71"/>
      <c r="M307" s="18"/>
      <c r="N307" s="171"/>
      <c r="O307" s="171"/>
      <c r="P307" s="171"/>
      <c r="Q307" s="18"/>
      <c r="R307" s="18"/>
      <c r="S307" s="18"/>
      <c r="T307" s="36"/>
      <c r="U307" s="36"/>
    </row>
    <row r="308" spans="2:21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71"/>
      <c r="M308" s="18"/>
      <c r="N308" s="171"/>
      <c r="O308" s="171"/>
      <c r="P308" s="171"/>
      <c r="Q308" s="18"/>
      <c r="R308" s="18"/>
      <c r="S308" s="18"/>
      <c r="T308" s="36"/>
      <c r="U308" s="36"/>
    </row>
    <row r="309" spans="2:21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71"/>
      <c r="M309" s="18"/>
      <c r="N309" s="171"/>
      <c r="O309" s="171"/>
      <c r="P309" s="171"/>
      <c r="Q309" s="18"/>
      <c r="R309" s="18"/>
      <c r="S309" s="18"/>
      <c r="T309" s="36"/>
      <c r="U309" s="36"/>
    </row>
    <row r="310" spans="2:21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71"/>
      <c r="M310" s="18"/>
      <c r="N310" s="171"/>
      <c r="O310" s="171"/>
      <c r="P310" s="171"/>
      <c r="Q310" s="18"/>
      <c r="R310" s="18"/>
      <c r="S310" s="18"/>
      <c r="T310" s="36"/>
      <c r="U310" s="36"/>
    </row>
    <row r="311" spans="2:21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71"/>
      <c r="M311" s="18"/>
      <c r="N311" s="171"/>
      <c r="O311" s="171"/>
      <c r="P311" s="171"/>
      <c r="Q311" s="18"/>
      <c r="R311" s="18"/>
      <c r="S311" s="18"/>
      <c r="T311" s="36"/>
      <c r="U311" s="36"/>
    </row>
    <row r="312" spans="2:21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71"/>
      <c r="M312" s="18"/>
      <c r="N312" s="171"/>
      <c r="O312" s="171"/>
      <c r="P312" s="171"/>
      <c r="Q312" s="18"/>
      <c r="R312" s="18"/>
      <c r="S312" s="18"/>
      <c r="T312" s="36"/>
      <c r="U312" s="36"/>
    </row>
    <row r="313" spans="2:21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71"/>
      <c r="M313" s="18"/>
      <c r="N313" s="171"/>
      <c r="O313" s="171"/>
      <c r="P313" s="171"/>
      <c r="Q313" s="18"/>
      <c r="R313" s="18"/>
      <c r="S313" s="18"/>
      <c r="T313" s="36"/>
      <c r="U313" s="36"/>
    </row>
    <row r="314" spans="2:21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71"/>
      <c r="M314" s="18"/>
      <c r="N314" s="171"/>
      <c r="O314" s="171"/>
      <c r="P314" s="171"/>
      <c r="Q314" s="18"/>
      <c r="R314" s="18"/>
      <c r="S314" s="18"/>
      <c r="T314" s="36"/>
      <c r="U314" s="36"/>
    </row>
    <row r="315" spans="2:21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71"/>
      <c r="M315" s="18"/>
      <c r="N315" s="171"/>
      <c r="O315" s="171"/>
      <c r="P315" s="171"/>
      <c r="Q315" s="18"/>
      <c r="R315" s="18"/>
      <c r="S315" s="18"/>
      <c r="T315" s="36"/>
      <c r="U315" s="36"/>
    </row>
    <row r="316" spans="2:21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71"/>
      <c r="M316" s="18"/>
      <c r="N316" s="171"/>
      <c r="O316" s="171"/>
      <c r="P316" s="171"/>
      <c r="Q316" s="18"/>
      <c r="R316" s="18"/>
      <c r="S316" s="18"/>
      <c r="T316" s="36"/>
      <c r="U316" s="36"/>
    </row>
    <row r="317" spans="2:21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71"/>
      <c r="M317" s="18"/>
      <c r="N317" s="171"/>
      <c r="O317" s="171"/>
      <c r="P317" s="171"/>
      <c r="Q317" s="18"/>
      <c r="R317" s="18"/>
      <c r="S317" s="18"/>
      <c r="T317" s="36"/>
      <c r="U317" s="36"/>
    </row>
    <row r="318" spans="2:21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71"/>
      <c r="M318" s="18"/>
      <c r="N318" s="171"/>
      <c r="O318" s="171"/>
      <c r="P318" s="171"/>
      <c r="Q318" s="18"/>
      <c r="R318" s="18"/>
      <c r="S318" s="18"/>
      <c r="T318" s="36"/>
      <c r="U318" s="36"/>
    </row>
    <row r="319" spans="2:21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71"/>
      <c r="M319" s="18"/>
      <c r="N319" s="171"/>
      <c r="O319" s="171"/>
      <c r="P319" s="171"/>
      <c r="Q319" s="18"/>
      <c r="R319" s="18"/>
      <c r="S319" s="18"/>
      <c r="T319" s="36"/>
      <c r="U319" s="36"/>
    </row>
    <row r="320" spans="2:21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71"/>
      <c r="M320" s="18"/>
      <c r="N320" s="171"/>
      <c r="O320" s="171"/>
      <c r="P320" s="171"/>
      <c r="Q320" s="18"/>
      <c r="R320" s="18"/>
      <c r="S320" s="18"/>
      <c r="T320" s="36"/>
      <c r="U320" s="36"/>
    </row>
    <row r="321" spans="2:21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71"/>
      <c r="M321" s="18"/>
      <c r="N321" s="171"/>
      <c r="O321" s="171"/>
      <c r="P321" s="171"/>
      <c r="Q321" s="18"/>
      <c r="R321" s="18"/>
      <c r="S321" s="18"/>
      <c r="T321" s="36"/>
      <c r="U321" s="36"/>
    </row>
    <row r="322" spans="2:21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71"/>
      <c r="M322" s="18"/>
      <c r="N322" s="171"/>
      <c r="O322" s="171"/>
      <c r="P322" s="171"/>
      <c r="Q322" s="18"/>
      <c r="R322" s="18"/>
      <c r="S322" s="18"/>
      <c r="T322" s="36"/>
      <c r="U322" s="36"/>
    </row>
    <row r="323" spans="2:21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71"/>
      <c r="M323" s="18"/>
      <c r="N323" s="171"/>
      <c r="O323" s="171"/>
      <c r="P323" s="171"/>
      <c r="Q323" s="18"/>
      <c r="R323" s="18"/>
      <c r="S323" s="18"/>
      <c r="T323" s="36"/>
      <c r="U323" s="36"/>
    </row>
    <row r="324" spans="2:21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71"/>
      <c r="M324" s="18"/>
      <c r="N324" s="171"/>
      <c r="O324" s="171"/>
      <c r="P324" s="171"/>
      <c r="Q324" s="18"/>
      <c r="R324" s="18"/>
      <c r="S324" s="18"/>
      <c r="T324" s="36"/>
      <c r="U324" s="36"/>
    </row>
    <row r="325" spans="2:21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71"/>
      <c r="M325" s="18"/>
      <c r="N325" s="171"/>
      <c r="O325" s="171"/>
      <c r="P325" s="171"/>
      <c r="Q325" s="18"/>
      <c r="R325" s="18"/>
      <c r="S325" s="18"/>
      <c r="T325" s="36"/>
      <c r="U325" s="36"/>
    </row>
    <row r="326" spans="2:21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71"/>
      <c r="M326" s="18"/>
      <c r="N326" s="171"/>
      <c r="O326" s="171"/>
      <c r="P326" s="171"/>
      <c r="Q326" s="18"/>
      <c r="R326" s="18"/>
      <c r="S326" s="18"/>
      <c r="T326" s="36"/>
      <c r="U326" s="36"/>
    </row>
    <row r="327" spans="2:21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71"/>
      <c r="M327" s="18"/>
      <c r="N327" s="171"/>
      <c r="O327" s="171"/>
      <c r="P327" s="171"/>
      <c r="Q327" s="18"/>
      <c r="R327" s="18"/>
      <c r="S327" s="18"/>
      <c r="T327" s="36"/>
      <c r="U327" s="36"/>
    </row>
    <row r="328" spans="2:21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71"/>
      <c r="M328" s="18"/>
      <c r="N328" s="171"/>
      <c r="O328" s="171"/>
      <c r="P328" s="171"/>
      <c r="Q328" s="18"/>
      <c r="R328" s="18"/>
      <c r="S328" s="18"/>
      <c r="T328" s="36"/>
      <c r="U328" s="36"/>
    </row>
    <row r="329" spans="2:21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71"/>
      <c r="M329" s="18"/>
      <c r="N329" s="171"/>
      <c r="O329" s="171"/>
      <c r="P329" s="171"/>
      <c r="Q329" s="18"/>
      <c r="R329" s="18"/>
      <c r="S329" s="18"/>
      <c r="T329" s="36"/>
      <c r="U329" s="36"/>
    </row>
    <row r="330" spans="2:21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71"/>
      <c r="M330" s="18"/>
      <c r="N330" s="171"/>
      <c r="O330" s="171"/>
      <c r="P330" s="171"/>
      <c r="Q330" s="18"/>
      <c r="R330" s="18"/>
      <c r="S330" s="18"/>
      <c r="T330" s="36"/>
      <c r="U330" s="36"/>
    </row>
    <row r="331" spans="2:21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71"/>
      <c r="M331" s="18"/>
      <c r="N331" s="171"/>
      <c r="O331" s="171"/>
      <c r="P331" s="171"/>
      <c r="Q331" s="18"/>
      <c r="R331" s="18"/>
      <c r="S331" s="18"/>
      <c r="T331" s="36"/>
      <c r="U331" s="36"/>
    </row>
    <row r="332" spans="2:21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71"/>
      <c r="M332" s="18"/>
      <c r="N332" s="171"/>
      <c r="O332" s="171"/>
      <c r="P332" s="171"/>
      <c r="Q332" s="18"/>
      <c r="R332" s="18"/>
      <c r="S332" s="18"/>
      <c r="T332" s="36"/>
      <c r="U332" s="36"/>
    </row>
    <row r="333" spans="2:21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71"/>
      <c r="M333" s="18"/>
      <c r="N333" s="171"/>
      <c r="O333" s="171"/>
      <c r="P333" s="171"/>
      <c r="Q333" s="18"/>
      <c r="R333" s="18"/>
      <c r="S333" s="18"/>
      <c r="T333" s="36"/>
      <c r="U333" s="36"/>
    </row>
    <row r="334" spans="2:21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71"/>
      <c r="M334" s="18"/>
      <c r="N334" s="171"/>
      <c r="O334" s="171"/>
      <c r="P334" s="171"/>
      <c r="Q334" s="18"/>
      <c r="R334" s="18"/>
      <c r="S334" s="18"/>
      <c r="T334" s="36"/>
      <c r="U334" s="36"/>
    </row>
    <row r="335" spans="2:21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71"/>
      <c r="M335" s="18"/>
      <c r="N335" s="171"/>
      <c r="O335" s="171"/>
      <c r="P335" s="171"/>
      <c r="Q335" s="18"/>
      <c r="R335" s="18"/>
      <c r="S335" s="18"/>
      <c r="T335" s="36"/>
      <c r="U335" s="36"/>
    </row>
    <row r="336" spans="2:21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71"/>
      <c r="M336" s="18"/>
      <c r="N336" s="171"/>
      <c r="O336" s="171"/>
      <c r="P336" s="171"/>
      <c r="Q336" s="18"/>
      <c r="R336" s="18"/>
      <c r="S336" s="18"/>
      <c r="T336" s="36"/>
      <c r="U336" s="36"/>
    </row>
    <row r="337" spans="2:21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71"/>
      <c r="M337" s="18"/>
      <c r="N337" s="171"/>
      <c r="O337" s="171"/>
      <c r="P337" s="171"/>
      <c r="Q337" s="18"/>
      <c r="R337" s="18"/>
      <c r="S337" s="18"/>
      <c r="T337" s="36"/>
      <c r="U337" s="36"/>
    </row>
    <row r="338" spans="2:21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71"/>
      <c r="M338" s="18"/>
      <c r="N338" s="171"/>
      <c r="O338" s="171"/>
      <c r="P338" s="171"/>
      <c r="Q338" s="18"/>
      <c r="R338" s="18"/>
      <c r="S338" s="18"/>
      <c r="T338" s="36"/>
      <c r="U338" s="36"/>
    </row>
    <row r="339" spans="2:21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71"/>
      <c r="M339" s="18"/>
      <c r="N339" s="171"/>
      <c r="O339" s="171"/>
      <c r="P339" s="171"/>
      <c r="Q339" s="18"/>
      <c r="R339" s="18"/>
      <c r="S339" s="18"/>
      <c r="T339" s="36"/>
      <c r="U339" s="36"/>
    </row>
    <row r="340" spans="2:21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71"/>
      <c r="M340" s="18"/>
      <c r="N340" s="171"/>
      <c r="O340" s="171"/>
      <c r="P340" s="171"/>
      <c r="Q340" s="18"/>
      <c r="R340" s="18"/>
      <c r="S340" s="18"/>
      <c r="T340" s="36"/>
      <c r="U340" s="36"/>
    </row>
    <row r="341" spans="2:21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71"/>
      <c r="M341" s="18"/>
      <c r="N341" s="171"/>
      <c r="O341" s="171"/>
      <c r="P341" s="171"/>
      <c r="Q341" s="18"/>
      <c r="R341" s="18"/>
      <c r="S341" s="18"/>
      <c r="T341" s="36"/>
      <c r="U341" s="36"/>
    </row>
    <row r="342" spans="2:21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71"/>
      <c r="M342" s="18"/>
      <c r="N342" s="171"/>
      <c r="O342" s="171"/>
      <c r="P342" s="171"/>
      <c r="Q342" s="18"/>
      <c r="R342" s="18"/>
      <c r="S342" s="18"/>
      <c r="T342" s="36"/>
      <c r="U342" s="36"/>
    </row>
    <row r="343" spans="2:21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71"/>
      <c r="M343" s="18"/>
      <c r="N343" s="171"/>
      <c r="O343" s="171"/>
      <c r="P343" s="171"/>
      <c r="Q343" s="18"/>
      <c r="R343" s="18"/>
      <c r="S343" s="18"/>
      <c r="T343" s="36"/>
      <c r="U343" s="36"/>
    </row>
    <row r="344" spans="2:21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71"/>
      <c r="M344" s="18"/>
      <c r="N344" s="171"/>
      <c r="O344" s="171"/>
      <c r="P344" s="171"/>
      <c r="Q344" s="18"/>
      <c r="R344" s="18"/>
      <c r="S344" s="18"/>
      <c r="T344" s="36"/>
      <c r="U344" s="36"/>
    </row>
    <row r="345" spans="2:21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71"/>
      <c r="M345" s="18"/>
      <c r="N345" s="171"/>
      <c r="O345" s="171"/>
      <c r="P345" s="171"/>
      <c r="Q345" s="18"/>
      <c r="R345" s="18"/>
      <c r="S345" s="18"/>
      <c r="T345" s="36"/>
      <c r="U345" s="36"/>
    </row>
    <row r="346" spans="2:21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71"/>
      <c r="M346" s="18"/>
      <c r="N346" s="171"/>
      <c r="O346" s="171"/>
      <c r="P346" s="171"/>
      <c r="Q346" s="18"/>
      <c r="R346" s="18"/>
      <c r="S346" s="18"/>
      <c r="T346" s="36"/>
      <c r="U346" s="36"/>
    </row>
    <row r="347" spans="2:21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71"/>
      <c r="M347" s="18"/>
      <c r="N347" s="171"/>
      <c r="O347" s="171"/>
      <c r="P347" s="171"/>
      <c r="Q347" s="18"/>
      <c r="R347" s="18"/>
      <c r="S347" s="18"/>
      <c r="T347" s="36"/>
      <c r="U347" s="36"/>
    </row>
    <row r="348" spans="2:21"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358"/>
      <c r="M348" s="74"/>
      <c r="N348" s="358"/>
      <c r="O348" s="358"/>
      <c r="P348" s="358"/>
      <c r="Q348" s="74"/>
      <c r="R348" s="74"/>
      <c r="S348" s="74"/>
      <c r="T348" s="116"/>
      <c r="U348" s="116"/>
    </row>
    <row r="349" spans="2:21"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358"/>
      <c r="M349" s="74"/>
      <c r="N349" s="358"/>
      <c r="O349" s="358"/>
      <c r="P349" s="358"/>
      <c r="Q349" s="74"/>
      <c r="R349" s="74"/>
      <c r="S349" s="74"/>
      <c r="T349" s="116"/>
      <c r="U349" s="116"/>
    </row>
    <row r="350" spans="2:21"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358"/>
      <c r="M350" s="74"/>
      <c r="N350" s="358"/>
      <c r="O350" s="358"/>
      <c r="P350" s="358"/>
      <c r="Q350" s="74"/>
      <c r="R350" s="74"/>
      <c r="S350" s="74"/>
      <c r="T350" s="116"/>
      <c r="U350" s="116"/>
    </row>
    <row r="351" spans="2:21"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358"/>
      <c r="M351" s="74"/>
      <c r="N351" s="358"/>
      <c r="O351" s="358"/>
      <c r="P351" s="358"/>
      <c r="Q351" s="74"/>
      <c r="R351" s="74"/>
      <c r="S351" s="74"/>
      <c r="T351" s="116"/>
      <c r="U351" s="116"/>
    </row>
    <row r="352" spans="2:21"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358"/>
      <c r="M352" s="74"/>
      <c r="N352" s="358"/>
      <c r="O352" s="358"/>
      <c r="P352" s="358"/>
      <c r="Q352" s="74"/>
      <c r="R352" s="74"/>
      <c r="S352" s="74"/>
      <c r="T352" s="116"/>
      <c r="U352" s="116"/>
    </row>
    <row r="353" spans="2:21"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358"/>
      <c r="M353" s="74"/>
      <c r="N353" s="358"/>
      <c r="O353" s="358"/>
      <c r="P353" s="358"/>
      <c r="Q353" s="74"/>
      <c r="R353" s="74"/>
      <c r="S353" s="74"/>
      <c r="T353" s="116"/>
      <c r="U353" s="116"/>
    </row>
    <row r="354" spans="2:21"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358"/>
      <c r="M354" s="74"/>
      <c r="N354" s="358"/>
      <c r="O354" s="358"/>
      <c r="P354" s="358"/>
      <c r="Q354" s="74"/>
      <c r="R354" s="74"/>
      <c r="S354" s="74"/>
      <c r="T354" s="116"/>
      <c r="U354" s="116"/>
    </row>
    <row r="355" spans="2:21"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358"/>
      <c r="M355" s="74"/>
      <c r="N355" s="358"/>
      <c r="O355" s="358"/>
      <c r="P355" s="358"/>
      <c r="Q355" s="74"/>
      <c r="R355" s="74"/>
      <c r="S355" s="74"/>
      <c r="T355" s="116"/>
      <c r="U355" s="116"/>
    </row>
    <row r="356" spans="2:21"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358"/>
      <c r="M356" s="74"/>
      <c r="N356" s="358"/>
      <c r="O356" s="358"/>
      <c r="P356" s="358"/>
      <c r="Q356" s="74"/>
      <c r="R356" s="74"/>
      <c r="S356" s="74"/>
      <c r="T356" s="116"/>
      <c r="U356" s="116"/>
    </row>
    <row r="357" spans="2:21"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358"/>
      <c r="M357" s="74"/>
      <c r="N357" s="358"/>
      <c r="O357" s="358"/>
      <c r="P357" s="358"/>
      <c r="Q357" s="74"/>
      <c r="R357" s="74"/>
      <c r="S357" s="74"/>
      <c r="T357" s="116"/>
      <c r="U357" s="116"/>
    </row>
    <row r="358" spans="2:21"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358"/>
      <c r="M358" s="74"/>
      <c r="N358" s="358"/>
      <c r="O358" s="358"/>
      <c r="P358" s="358"/>
      <c r="Q358" s="74"/>
      <c r="R358" s="74"/>
      <c r="S358" s="74"/>
      <c r="T358" s="116"/>
      <c r="U358" s="116"/>
    </row>
    <row r="359" spans="2:21"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358"/>
      <c r="M359" s="74"/>
      <c r="N359" s="358"/>
      <c r="O359" s="358"/>
      <c r="P359" s="358"/>
      <c r="Q359" s="74"/>
      <c r="R359" s="74"/>
      <c r="S359" s="74"/>
      <c r="T359" s="116"/>
      <c r="U359" s="116"/>
    </row>
    <row r="360" spans="2:21"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358"/>
      <c r="M360" s="74"/>
      <c r="N360" s="358"/>
      <c r="O360" s="358"/>
      <c r="P360" s="358"/>
      <c r="Q360" s="74"/>
      <c r="R360" s="74"/>
      <c r="S360" s="74"/>
      <c r="T360" s="116"/>
      <c r="U360" s="116"/>
    </row>
    <row r="361" spans="2:21"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358"/>
      <c r="M361" s="74"/>
      <c r="N361" s="358"/>
      <c r="O361" s="358"/>
      <c r="P361" s="358"/>
      <c r="Q361" s="74"/>
      <c r="R361" s="74"/>
      <c r="S361" s="74"/>
      <c r="T361" s="116"/>
      <c r="U361" s="116"/>
    </row>
    <row r="362" spans="2:21"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358"/>
      <c r="M362" s="74"/>
      <c r="N362" s="358"/>
      <c r="O362" s="358"/>
      <c r="P362" s="358"/>
      <c r="Q362" s="74"/>
      <c r="R362" s="74"/>
      <c r="S362" s="74"/>
      <c r="T362" s="116"/>
      <c r="U362" s="116"/>
    </row>
    <row r="363" spans="2:21"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358"/>
      <c r="M363" s="74"/>
      <c r="N363" s="358"/>
      <c r="O363" s="358"/>
      <c r="P363" s="358"/>
      <c r="Q363" s="74"/>
      <c r="R363" s="74"/>
      <c r="S363" s="74"/>
      <c r="T363" s="116"/>
      <c r="U363" s="116"/>
    </row>
    <row r="364" spans="2:21"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359"/>
      <c r="M364" s="116"/>
      <c r="N364" s="359"/>
      <c r="O364" s="359"/>
      <c r="P364" s="359"/>
      <c r="Q364" s="116"/>
      <c r="R364" s="116"/>
      <c r="S364" s="116"/>
      <c r="T364" s="116"/>
      <c r="U364" s="116"/>
    </row>
    <row r="365" spans="2:21"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359"/>
      <c r="M365" s="116"/>
      <c r="N365" s="359"/>
      <c r="O365" s="359"/>
      <c r="P365" s="359"/>
      <c r="Q365" s="116"/>
      <c r="R365" s="116"/>
      <c r="S365" s="116"/>
      <c r="T365" s="116"/>
      <c r="U365" s="116"/>
    </row>
    <row r="366" spans="2:21"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359"/>
      <c r="M366" s="116"/>
      <c r="N366" s="359"/>
      <c r="O366" s="359"/>
      <c r="P366" s="359"/>
      <c r="Q366" s="116"/>
      <c r="R366" s="116"/>
      <c r="S366" s="116"/>
      <c r="T366" s="116"/>
      <c r="U366" s="116"/>
    </row>
    <row r="367" spans="2:21"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359"/>
      <c r="M367" s="116"/>
      <c r="N367" s="359"/>
      <c r="O367" s="359"/>
      <c r="P367" s="359"/>
      <c r="Q367" s="116"/>
      <c r="R367" s="116"/>
      <c r="S367" s="116"/>
      <c r="T367" s="116"/>
      <c r="U367" s="116"/>
    </row>
    <row r="368" spans="2:21"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359"/>
      <c r="M368" s="116"/>
      <c r="N368" s="359"/>
      <c r="O368" s="359"/>
      <c r="P368" s="359"/>
      <c r="Q368" s="116"/>
      <c r="R368" s="116"/>
      <c r="S368" s="116"/>
      <c r="T368" s="116"/>
      <c r="U368" s="116"/>
    </row>
    <row r="369" spans="2:21"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359"/>
      <c r="M369" s="116"/>
      <c r="N369" s="359"/>
      <c r="O369" s="359"/>
      <c r="P369" s="359"/>
      <c r="Q369" s="116"/>
      <c r="R369" s="116"/>
      <c r="S369" s="116"/>
      <c r="T369" s="116"/>
      <c r="U369" s="116"/>
    </row>
    <row r="370" spans="2:21"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359"/>
      <c r="M370" s="116"/>
      <c r="N370" s="359"/>
      <c r="O370" s="359"/>
      <c r="P370" s="359"/>
      <c r="Q370" s="116"/>
      <c r="R370" s="116"/>
      <c r="S370" s="116"/>
      <c r="T370" s="116"/>
      <c r="U370" s="116"/>
    </row>
    <row r="371" spans="2:21"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359"/>
      <c r="M371" s="116"/>
      <c r="N371" s="359"/>
      <c r="O371" s="359"/>
      <c r="P371" s="359"/>
      <c r="Q371" s="116"/>
      <c r="R371" s="116"/>
      <c r="S371" s="116"/>
      <c r="T371" s="116"/>
      <c r="U371" s="116"/>
    </row>
    <row r="372" spans="2:21"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359"/>
      <c r="M372" s="116"/>
      <c r="N372" s="359"/>
      <c r="O372" s="359"/>
      <c r="P372" s="359"/>
      <c r="Q372" s="116"/>
      <c r="R372" s="116"/>
      <c r="S372" s="116"/>
      <c r="T372" s="116"/>
      <c r="U372" s="116"/>
    </row>
    <row r="373" spans="2:21"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359"/>
      <c r="M373" s="116"/>
      <c r="N373" s="359"/>
      <c r="O373" s="359"/>
      <c r="P373" s="359"/>
      <c r="Q373" s="116"/>
      <c r="R373" s="116"/>
      <c r="S373" s="116"/>
      <c r="T373" s="116"/>
      <c r="U373" s="116"/>
    </row>
    <row r="374" spans="2:21"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359"/>
      <c r="M374" s="116"/>
      <c r="N374" s="359"/>
      <c r="O374" s="359"/>
      <c r="P374" s="359"/>
      <c r="Q374" s="116"/>
      <c r="R374" s="116"/>
      <c r="S374" s="116"/>
      <c r="T374" s="116"/>
      <c r="U374" s="116"/>
    </row>
    <row r="375" spans="2:21"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359"/>
      <c r="M375" s="116"/>
      <c r="N375" s="359"/>
      <c r="O375" s="359"/>
      <c r="P375" s="359"/>
      <c r="Q375" s="116"/>
      <c r="R375" s="116"/>
      <c r="S375" s="116"/>
      <c r="T375" s="116"/>
      <c r="U375" s="116"/>
    </row>
    <row r="376" spans="2:21"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359"/>
      <c r="M376" s="116"/>
      <c r="N376" s="359"/>
      <c r="O376" s="359"/>
      <c r="P376" s="359"/>
      <c r="Q376" s="116"/>
      <c r="R376" s="116"/>
      <c r="S376" s="116"/>
      <c r="T376" s="116"/>
      <c r="U376" s="116"/>
    </row>
    <row r="377" spans="2:21"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359"/>
      <c r="M377" s="116"/>
      <c r="N377" s="359"/>
      <c r="O377" s="359"/>
      <c r="P377" s="359"/>
      <c r="Q377" s="116"/>
      <c r="R377" s="116"/>
      <c r="S377" s="116"/>
      <c r="T377" s="116"/>
      <c r="U377" s="116"/>
    </row>
    <row r="378" spans="2:21"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358"/>
      <c r="M378" s="74"/>
      <c r="N378" s="358"/>
      <c r="O378" s="358"/>
      <c r="P378" s="358"/>
      <c r="Q378" s="74"/>
      <c r="R378" s="74"/>
      <c r="S378" s="74"/>
      <c r="T378" s="74"/>
      <c r="U378" s="74"/>
    </row>
    <row r="379" spans="2:21"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358"/>
      <c r="M379" s="74"/>
      <c r="N379" s="358"/>
      <c r="O379" s="358"/>
      <c r="P379" s="358"/>
      <c r="Q379" s="74"/>
      <c r="R379" s="74"/>
      <c r="S379" s="74"/>
      <c r="T379" s="74"/>
      <c r="U379" s="74"/>
    </row>
    <row r="380" spans="2:21"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358"/>
      <c r="M380" s="74"/>
      <c r="N380" s="358"/>
      <c r="O380" s="358"/>
      <c r="P380" s="358"/>
      <c r="Q380" s="74"/>
      <c r="R380" s="74"/>
      <c r="S380" s="74"/>
      <c r="T380" s="74"/>
      <c r="U380" s="74"/>
    </row>
    <row r="381" spans="2:21"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358"/>
      <c r="M381" s="74"/>
      <c r="N381" s="358"/>
      <c r="O381" s="358"/>
      <c r="P381" s="358"/>
      <c r="Q381" s="74"/>
      <c r="R381" s="74"/>
      <c r="S381" s="74"/>
      <c r="T381" s="74"/>
      <c r="U381" s="74"/>
    </row>
    <row r="382" spans="2:21"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358"/>
      <c r="M382" s="74"/>
      <c r="N382" s="358"/>
      <c r="O382" s="358"/>
      <c r="P382" s="358"/>
      <c r="Q382" s="74"/>
      <c r="R382" s="74"/>
      <c r="S382" s="74"/>
      <c r="T382" s="74"/>
      <c r="U382" s="74"/>
    </row>
    <row r="383" spans="2:21"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358"/>
      <c r="M383" s="74"/>
      <c r="N383" s="358"/>
      <c r="O383" s="358"/>
      <c r="P383" s="358"/>
      <c r="Q383" s="74"/>
      <c r="R383" s="74"/>
      <c r="S383" s="74"/>
      <c r="T383" s="74"/>
      <c r="U383" s="74"/>
    </row>
    <row r="384" spans="2:21"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358"/>
      <c r="M384" s="74"/>
      <c r="N384" s="358"/>
      <c r="O384" s="358"/>
      <c r="P384" s="358"/>
      <c r="Q384" s="74"/>
      <c r="R384" s="74"/>
      <c r="S384" s="74"/>
      <c r="T384" s="74"/>
      <c r="U384" s="74"/>
    </row>
    <row r="385" spans="2:21"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358"/>
      <c r="M385" s="74"/>
      <c r="N385" s="358"/>
      <c r="O385" s="358"/>
      <c r="P385" s="358"/>
      <c r="Q385" s="74"/>
      <c r="R385" s="74"/>
      <c r="S385" s="74"/>
      <c r="T385" s="74"/>
      <c r="U385" s="74"/>
    </row>
    <row r="386" spans="2:21"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358"/>
      <c r="M386" s="74"/>
      <c r="N386" s="358"/>
      <c r="O386" s="358"/>
      <c r="P386" s="358"/>
      <c r="Q386" s="74"/>
      <c r="R386" s="74"/>
      <c r="S386" s="74"/>
      <c r="T386" s="74"/>
      <c r="U386" s="74"/>
    </row>
    <row r="387" spans="2:21"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358"/>
      <c r="M387" s="74"/>
      <c r="N387" s="358"/>
      <c r="O387" s="358"/>
      <c r="P387" s="358"/>
      <c r="Q387" s="74"/>
      <c r="R387" s="74"/>
      <c r="S387" s="74"/>
      <c r="T387" s="74"/>
      <c r="U387" s="74"/>
    </row>
  </sheetData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K168"/>
  <sheetViews>
    <sheetView showGridLines="0" zoomScale="85" zoomScaleNormal="85" workbookViewId="0">
      <selection activeCell="J9" sqref="J9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590</v>
      </c>
      <c r="B12" s="736"/>
      <c r="C12" s="736"/>
      <c r="D12" s="736"/>
      <c r="E12" s="736"/>
      <c r="F12" s="737"/>
      <c r="G12" s="735" t="s">
        <v>591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592</v>
      </c>
      <c r="B28" s="736"/>
      <c r="C28" s="736"/>
      <c r="D28" s="736"/>
      <c r="E28" s="736"/>
      <c r="F28" s="737"/>
      <c r="G28" s="735" t="s">
        <v>593</v>
      </c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 t="s">
        <v>7</v>
      </c>
      <c r="H43" s="55"/>
      <c r="I43" s="57"/>
      <c r="J43" s="57"/>
      <c r="K43" s="58"/>
    </row>
    <row r="44" spans="1:11" ht="50.1" customHeight="1">
      <c r="A44" s="735" t="s">
        <v>594</v>
      </c>
      <c r="B44" s="736"/>
      <c r="C44" s="736"/>
      <c r="D44" s="736"/>
      <c r="E44" s="736"/>
      <c r="F44" s="737"/>
      <c r="G44" s="735" t="s">
        <v>595</v>
      </c>
      <c r="H44" s="736"/>
      <c r="I44" s="736"/>
      <c r="J44" s="736"/>
      <c r="K44" s="737"/>
    </row>
    <row r="45" spans="1:11" ht="23.25" customHeight="1">
      <c r="A45" s="20"/>
      <c r="B45" s="21"/>
      <c r="C45" s="21"/>
      <c r="D45" s="21"/>
      <c r="E45" s="22"/>
      <c r="F45" s="23"/>
      <c r="G45" s="20"/>
      <c r="H45" s="22"/>
      <c r="I45" s="22"/>
      <c r="J45" s="22"/>
      <c r="K45" s="23"/>
    </row>
    <row r="46" spans="1:11" ht="23.25" customHeight="1">
      <c r="A46" s="24"/>
      <c r="B46" s="25"/>
      <c r="C46" s="26"/>
      <c r="D46" s="26"/>
      <c r="E46" s="27"/>
      <c r="F46" s="28"/>
      <c r="G46" s="24"/>
      <c r="H46" s="27"/>
      <c r="I46" s="27"/>
      <c r="J46" s="27"/>
      <c r="K46" s="28"/>
    </row>
    <row r="47" spans="1:11" ht="23.25" customHeight="1">
      <c r="A47" s="24"/>
      <c r="B47" s="29"/>
      <c r="C47" s="30"/>
      <c r="D47" s="30"/>
      <c r="E47" s="27"/>
      <c r="F47" s="28"/>
      <c r="G47" s="24"/>
      <c r="H47" s="27"/>
      <c r="I47" s="27"/>
      <c r="J47" s="27"/>
      <c r="K47" s="28"/>
    </row>
    <row r="48" spans="1:11" ht="23.25" customHeight="1">
      <c r="A48" s="24"/>
      <c r="B48" s="31"/>
      <c r="C48" s="30"/>
      <c r="D48" s="30"/>
      <c r="E48" s="27"/>
      <c r="F48" s="28"/>
      <c r="G48" s="24"/>
      <c r="H48" s="27"/>
      <c r="I48" s="27"/>
      <c r="J48" s="27"/>
      <c r="K48" s="28"/>
    </row>
    <row r="49" spans="1:11" ht="23.25" customHeight="1">
      <c r="A49" s="24"/>
      <c r="B49" s="26"/>
      <c r="C49" s="30"/>
      <c r="D49" s="30"/>
      <c r="E49" s="27"/>
      <c r="F49" s="28"/>
      <c r="G49" s="24"/>
      <c r="H49" s="27"/>
      <c r="I49" s="27"/>
      <c r="J49" s="27"/>
      <c r="K49" s="28"/>
    </row>
    <row r="50" spans="1:11" ht="23.25" customHeight="1">
      <c r="A50" s="24"/>
      <c r="B50" s="26"/>
      <c r="C50" s="30"/>
      <c r="D50" s="30"/>
      <c r="E50" s="27"/>
      <c r="F50" s="28"/>
      <c r="G50" s="24"/>
      <c r="H50" s="27"/>
      <c r="I50" s="27"/>
      <c r="J50" s="27"/>
      <c r="K50" s="28"/>
    </row>
    <row r="51" spans="1:11" ht="23.25" customHeight="1">
      <c r="A51" s="24"/>
      <c r="B51" s="26"/>
      <c r="C51" s="26"/>
      <c r="D51" s="26"/>
      <c r="E51" s="27"/>
      <c r="F51" s="28"/>
      <c r="G51" s="24"/>
      <c r="H51" s="27"/>
      <c r="I51" s="27"/>
      <c r="J51" s="27"/>
      <c r="K51" s="28"/>
    </row>
    <row r="52" spans="1:11" ht="23.25" customHeight="1">
      <c r="A52" s="24"/>
      <c r="B52" s="32"/>
      <c r="C52" s="33"/>
      <c r="D52" s="33"/>
      <c r="E52" s="27"/>
      <c r="F52" s="28"/>
      <c r="G52" s="24"/>
      <c r="H52" s="27"/>
      <c r="I52" s="27"/>
      <c r="J52" s="27"/>
      <c r="K52" s="28"/>
    </row>
    <row r="53" spans="1:11" ht="23.25" customHeight="1">
      <c r="A53" s="24"/>
      <c r="B53" s="27"/>
      <c r="C53" s="27"/>
      <c r="D53" s="27"/>
      <c r="E53" s="27"/>
      <c r="F53" s="28"/>
      <c r="G53" s="24"/>
      <c r="H53" s="27"/>
      <c r="I53" s="27"/>
      <c r="J53" s="27"/>
      <c r="K53" s="28"/>
    </row>
    <row r="54" spans="1:11" ht="23.25" customHeight="1">
      <c r="A54" s="24"/>
      <c r="B54" s="27"/>
      <c r="C54" s="27"/>
      <c r="D54" s="27"/>
      <c r="E54" s="27"/>
      <c r="F54" s="28"/>
      <c r="G54" s="24"/>
      <c r="H54" s="27"/>
      <c r="I54" s="27"/>
      <c r="J54" s="27"/>
      <c r="K54" s="28"/>
    </row>
    <row r="55" spans="1:11" ht="23.25" customHeight="1">
      <c r="A55" s="24"/>
      <c r="B55" s="34"/>
      <c r="C55" s="35"/>
      <c r="D55" s="36"/>
      <c r="E55" s="37"/>
      <c r="F55" s="38"/>
      <c r="G55" s="39"/>
      <c r="H55" s="40"/>
      <c r="I55" s="27"/>
      <c r="J55" s="27"/>
      <c r="K55" s="28"/>
    </row>
    <row r="56" spans="1:11" ht="23.25" customHeight="1">
      <c r="A56" s="24"/>
      <c r="B56" s="41"/>
      <c r="C56" s="42"/>
      <c r="D56" s="42"/>
      <c r="E56" s="42"/>
      <c r="F56" s="43"/>
      <c r="G56" s="44"/>
      <c r="H56" s="42"/>
      <c r="I56" s="27"/>
      <c r="J56" s="27"/>
      <c r="K56" s="28"/>
    </row>
    <row r="57" spans="1:11" ht="23.25" customHeight="1">
      <c r="A57" s="24"/>
      <c r="B57" s="36"/>
      <c r="C57" s="45"/>
      <c r="D57" s="46"/>
      <c r="E57" s="46"/>
      <c r="F57" s="47"/>
      <c r="G57" s="48"/>
      <c r="H57" s="49"/>
      <c r="I57" s="27"/>
      <c r="J57" s="27"/>
      <c r="K57" s="28"/>
    </row>
    <row r="58" spans="1:11" ht="23.25" customHeight="1">
      <c r="A58" s="24"/>
      <c r="B58" s="36"/>
      <c r="C58" s="45"/>
      <c r="D58" s="46"/>
      <c r="E58" s="46"/>
      <c r="F58" s="47"/>
      <c r="G58" s="48"/>
      <c r="H58" s="49"/>
      <c r="I58" s="27"/>
      <c r="J58" s="27"/>
      <c r="K58" s="28"/>
    </row>
    <row r="59" spans="1:11" ht="23.25" customHeight="1">
      <c r="A59" s="50" t="s">
        <v>7</v>
      </c>
      <c r="B59" s="51"/>
      <c r="C59" s="52"/>
      <c r="D59" s="53"/>
      <c r="E59" s="53"/>
      <c r="F59" s="54"/>
      <c r="G59" s="50" t="s">
        <v>7</v>
      </c>
      <c r="H59" s="55"/>
      <c r="I59" s="57"/>
      <c r="J59" s="57"/>
      <c r="K59" s="58"/>
    </row>
    <row r="60" spans="1:11" ht="50.1" customHeight="1">
      <c r="A60" s="735" t="s">
        <v>596</v>
      </c>
      <c r="B60" s="736"/>
      <c r="C60" s="736"/>
      <c r="D60" s="736"/>
      <c r="E60" s="736"/>
      <c r="F60" s="737"/>
      <c r="G60" s="735" t="s">
        <v>597</v>
      </c>
      <c r="H60" s="736"/>
      <c r="I60" s="736"/>
      <c r="J60" s="736"/>
      <c r="K60" s="737"/>
    </row>
    <row r="61" spans="1:11" ht="23.25" customHeight="1">
      <c r="A61" s="20"/>
      <c r="B61" s="21"/>
      <c r="C61" s="21"/>
      <c r="D61" s="21"/>
      <c r="E61" s="22"/>
      <c r="F61" s="23"/>
      <c r="G61" s="20"/>
      <c r="H61" s="22"/>
      <c r="I61" s="22"/>
      <c r="J61" s="22"/>
      <c r="K61" s="23"/>
    </row>
    <row r="62" spans="1:11" ht="23.25" customHeight="1">
      <c r="A62" s="24"/>
      <c r="B62" s="25"/>
      <c r="C62" s="26"/>
      <c r="D62" s="26"/>
      <c r="E62" s="27"/>
      <c r="F62" s="28"/>
      <c r="G62" s="24"/>
      <c r="H62" s="27"/>
      <c r="I62" s="27"/>
      <c r="J62" s="27"/>
      <c r="K62" s="28"/>
    </row>
    <row r="63" spans="1:11" ht="23.25" customHeight="1">
      <c r="A63" s="24"/>
      <c r="B63" s="29"/>
      <c r="C63" s="30"/>
      <c r="D63" s="30"/>
      <c r="E63" s="27"/>
      <c r="F63" s="28"/>
      <c r="G63" s="24"/>
      <c r="H63" s="27"/>
      <c r="I63" s="27"/>
      <c r="J63" s="27"/>
      <c r="K63" s="28"/>
    </row>
    <row r="64" spans="1:11" ht="23.25" customHeight="1">
      <c r="A64" s="24"/>
      <c r="B64" s="31"/>
      <c r="C64" s="30"/>
      <c r="D64" s="30"/>
      <c r="E64" s="27"/>
      <c r="F64" s="28"/>
      <c r="G64" s="24"/>
      <c r="H64" s="27"/>
      <c r="I64" s="27"/>
      <c r="J64" s="27"/>
      <c r="K64" s="28"/>
    </row>
    <row r="65" spans="1:11" ht="23.25" customHeight="1">
      <c r="A65" s="24"/>
      <c r="B65" s="26"/>
      <c r="C65" s="30"/>
      <c r="D65" s="30"/>
      <c r="E65" s="27"/>
      <c r="F65" s="28"/>
      <c r="G65" s="24"/>
      <c r="H65" s="27"/>
      <c r="I65" s="27"/>
      <c r="J65" s="27"/>
      <c r="K65" s="28"/>
    </row>
    <row r="66" spans="1:11" ht="23.25" customHeight="1">
      <c r="A66" s="24"/>
      <c r="B66" s="26"/>
      <c r="C66" s="30"/>
      <c r="D66" s="30"/>
      <c r="E66" s="27"/>
      <c r="F66" s="28"/>
      <c r="G66" s="24"/>
      <c r="H66" s="27"/>
      <c r="I66" s="27"/>
      <c r="J66" s="27"/>
      <c r="K66" s="28"/>
    </row>
    <row r="67" spans="1:11" ht="23.25" customHeight="1">
      <c r="A67" s="24"/>
      <c r="B67" s="26"/>
      <c r="C67" s="26"/>
      <c r="D67" s="26"/>
      <c r="E67" s="27"/>
      <c r="F67" s="28"/>
      <c r="G67" s="24"/>
      <c r="H67" s="27"/>
      <c r="I67" s="27"/>
      <c r="J67" s="27"/>
      <c r="K67" s="28"/>
    </row>
    <row r="68" spans="1:11" ht="23.25" customHeight="1">
      <c r="A68" s="24"/>
      <c r="B68" s="32"/>
      <c r="C68" s="33"/>
      <c r="D68" s="33"/>
      <c r="E68" s="27"/>
      <c r="F68" s="28"/>
      <c r="G68" s="24"/>
      <c r="H68" s="27"/>
      <c r="I68" s="27"/>
      <c r="J68" s="27"/>
      <c r="K68" s="28"/>
    </row>
    <row r="69" spans="1:11" ht="23.25" customHeight="1">
      <c r="A69" s="24"/>
      <c r="B69" s="27"/>
      <c r="C69" s="27"/>
      <c r="D69" s="27"/>
      <c r="E69" s="27"/>
      <c r="F69" s="28"/>
      <c r="G69" s="24"/>
      <c r="H69" s="27"/>
      <c r="I69" s="27"/>
      <c r="J69" s="27"/>
      <c r="K69" s="28"/>
    </row>
    <row r="70" spans="1:11" ht="23.25" customHeight="1">
      <c r="A70" s="24"/>
      <c r="B70" s="27"/>
      <c r="C70" s="27"/>
      <c r="D70" s="27"/>
      <c r="E70" s="27"/>
      <c r="F70" s="28"/>
      <c r="G70" s="24"/>
      <c r="H70" s="27"/>
      <c r="I70" s="27"/>
      <c r="J70" s="27"/>
      <c r="K70" s="28"/>
    </row>
    <row r="71" spans="1:11" ht="23.25" customHeight="1">
      <c r="A71" s="24"/>
      <c r="B71" s="34"/>
      <c r="C71" s="35"/>
      <c r="D71" s="36"/>
      <c r="E71" s="37"/>
      <c r="F71" s="38"/>
      <c r="G71" s="39"/>
      <c r="H71" s="40"/>
      <c r="I71" s="27"/>
      <c r="J71" s="27"/>
      <c r="K71" s="28"/>
    </row>
    <row r="72" spans="1:11" ht="23.25" customHeight="1">
      <c r="A72" s="24"/>
      <c r="B72" s="41"/>
      <c r="C72" s="42"/>
      <c r="D72" s="42"/>
      <c r="E72" s="42"/>
      <c r="F72" s="43"/>
      <c r="G72" s="44"/>
      <c r="H72" s="42"/>
      <c r="I72" s="27"/>
      <c r="J72" s="27"/>
      <c r="K72" s="28"/>
    </row>
    <row r="73" spans="1:11" ht="23.25" customHeight="1">
      <c r="A73" s="24"/>
      <c r="B73" s="36"/>
      <c r="C73" s="45"/>
      <c r="D73" s="46"/>
      <c r="E73" s="46"/>
      <c r="F73" s="47"/>
      <c r="G73" s="48"/>
      <c r="H73" s="49"/>
      <c r="I73" s="27"/>
      <c r="J73" s="27"/>
      <c r="K73" s="28"/>
    </row>
    <row r="74" spans="1:11" ht="23.25" customHeight="1">
      <c r="A74" s="24"/>
      <c r="B74" s="36"/>
      <c r="C74" s="45"/>
      <c r="D74" s="46"/>
      <c r="E74" s="46"/>
      <c r="F74" s="47"/>
      <c r="G74" s="48"/>
      <c r="H74" s="49"/>
      <c r="I74" s="27"/>
      <c r="J74" s="27"/>
      <c r="K74" s="28"/>
    </row>
    <row r="75" spans="1:11" ht="23.25" customHeight="1">
      <c r="A75" s="50" t="s">
        <v>7</v>
      </c>
      <c r="B75" s="51"/>
      <c r="C75" s="52"/>
      <c r="D75" s="53"/>
      <c r="E75" s="53"/>
      <c r="F75" s="54"/>
      <c r="G75" s="50" t="s">
        <v>7</v>
      </c>
      <c r="H75" s="55"/>
      <c r="I75" s="57"/>
      <c r="J75" s="57"/>
      <c r="K75" s="58"/>
    </row>
    <row r="76" spans="1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23.25" customHeight="1">
      <c r="A78" s="27"/>
      <c r="B78" s="36"/>
      <c r="C78" s="27"/>
      <c r="D78" s="27"/>
      <c r="E78" s="27"/>
      <c r="F78" s="27"/>
      <c r="G78" s="27"/>
      <c r="H78" s="27"/>
      <c r="I78" s="36"/>
      <c r="J78" s="27"/>
      <c r="K78" s="27"/>
    </row>
    <row r="79" spans="1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23.25" customHeight="1">
      <c r="B80" s="27"/>
      <c r="C80" s="27"/>
      <c r="D80" s="27"/>
      <c r="E80" s="27"/>
      <c r="F80" s="27"/>
      <c r="G80" s="27"/>
      <c r="H80" s="36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/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</sheetData>
  <mergeCells count="8">
    <mergeCell ref="A60:F60"/>
    <mergeCell ref="G60:K60"/>
    <mergeCell ref="A12:F12"/>
    <mergeCell ref="G12:K12"/>
    <mergeCell ref="A28:F28"/>
    <mergeCell ref="G28:K28"/>
    <mergeCell ref="A44:F44"/>
    <mergeCell ref="G44:K44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R371"/>
  <sheetViews>
    <sheetView showGridLines="0" zoomScale="85" zoomScaleNormal="85" workbookViewId="0">
      <selection activeCell="B86" sqref="B86"/>
    </sheetView>
  </sheetViews>
  <sheetFormatPr defaultColWidth="0" defaultRowHeight="15"/>
  <cols>
    <col min="1" max="1" width="2.7109375" customWidth="1"/>
    <col min="2" max="2" width="35" customWidth="1"/>
    <col min="3" max="15" width="15.7109375" customWidth="1"/>
    <col min="16" max="16" width="12.7109375" customWidth="1"/>
    <col min="17" max="17" width="8.5703125" customWidth="1"/>
    <col min="18" max="16384" width="9.140625" hidden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0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0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0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9"/>
    </row>
    <row r="11" spans="1:18" ht="23.25" customHeight="1"/>
    <row r="12" spans="1:18" s="27" customFormat="1" ht="23.25" customHeight="1">
      <c r="A12"/>
      <c r="B12" s="272" t="s">
        <v>598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87"/>
      <c r="P12" s="81"/>
      <c r="Q12" s="81"/>
      <c r="R12" s="81"/>
    </row>
    <row r="13" spans="1:18" s="27" customFormat="1" ht="50.1" customHeight="1">
      <c r="A13"/>
      <c r="B13" s="62" t="s">
        <v>550</v>
      </c>
      <c r="C13" s="274">
        <v>2011</v>
      </c>
      <c r="D13" s="274">
        <v>2012</v>
      </c>
      <c r="E13" s="274">
        <v>2013</v>
      </c>
      <c r="F13" s="274">
        <v>2014</v>
      </c>
      <c r="G13" s="329">
        <v>2015</v>
      </c>
      <c r="H13" s="329">
        <v>2016</v>
      </c>
      <c r="I13" s="329">
        <v>2017</v>
      </c>
      <c r="J13" s="329">
        <v>2018</v>
      </c>
      <c r="K13" s="334">
        <v>2019</v>
      </c>
      <c r="L13" s="335"/>
      <c r="M13" s="335"/>
      <c r="N13" s="335"/>
      <c r="O13" s="42"/>
      <c r="P13" s="83"/>
      <c r="Q13" s="83"/>
      <c r="R13" s="81"/>
    </row>
    <row r="14" spans="1:18" s="27" customFormat="1" ht="23.25" customHeight="1">
      <c r="A14"/>
      <c r="B14" s="275" t="s">
        <v>599</v>
      </c>
      <c r="C14" s="68">
        <v>35</v>
      </c>
      <c r="D14" s="68">
        <v>36</v>
      </c>
      <c r="E14" s="68">
        <v>54</v>
      </c>
      <c r="F14" s="68">
        <v>77</v>
      </c>
      <c r="G14" s="277">
        <v>97</v>
      </c>
      <c r="H14" s="277">
        <v>96</v>
      </c>
      <c r="I14" s="277">
        <v>99</v>
      </c>
      <c r="J14" s="277">
        <v>104</v>
      </c>
      <c r="K14" s="336">
        <v>115</v>
      </c>
      <c r="L14" s="134"/>
      <c r="M14" s="134"/>
      <c r="N14" s="134"/>
      <c r="O14" s="134"/>
      <c r="P14" s="85"/>
      <c r="Q14" s="85"/>
      <c r="R14" s="86"/>
    </row>
    <row r="15" spans="1:18" s="27" customFormat="1" ht="23.25" customHeight="1">
      <c r="A15"/>
      <c r="B15" s="275" t="s">
        <v>600</v>
      </c>
      <c r="C15" s="68">
        <v>208</v>
      </c>
      <c r="D15" s="68">
        <v>230</v>
      </c>
      <c r="E15" s="68">
        <v>234</v>
      </c>
      <c r="F15" s="68">
        <v>232</v>
      </c>
      <c r="G15" s="279">
        <v>238</v>
      </c>
      <c r="H15" s="279">
        <v>239</v>
      </c>
      <c r="I15" s="279">
        <v>237</v>
      </c>
      <c r="J15" s="279">
        <v>238</v>
      </c>
      <c r="K15" s="337">
        <v>217</v>
      </c>
      <c r="L15" s="134"/>
      <c r="M15" s="134"/>
      <c r="N15" s="134"/>
      <c r="O15" s="134"/>
      <c r="P15" s="85"/>
      <c r="Q15" s="85"/>
      <c r="R15" s="86"/>
    </row>
    <row r="16" spans="1:18" s="27" customFormat="1" ht="23.25" customHeight="1">
      <c r="A16"/>
      <c r="B16" s="281" t="s">
        <v>485</v>
      </c>
      <c r="C16" s="70">
        <f t="shared" ref="C16:J16" si="0">SUM(C14:C15)</f>
        <v>243</v>
      </c>
      <c r="D16" s="70">
        <f t="shared" si="0"/>
        <v>266</v>
      </c>
      <c r="E16" s="70">
        <f t="shared" si="0"/>
        <v>288</v>
      </c>
      <c r="F16" s="70">
        <f t="shared" si="0"/>
        <v>309</v>
      </c>
      <c r="G16" s="127">
        <f t="shared" si="0"/>
        <v>335</v>
      </c>
      <c r="H16" s="127">
        <f t="shared" si="0"/>
        <v>335</v>
      </c>
      <c r="I16" s="127">
        <f t="shared" si="0"/>
        <v>336</v>
      </c>
      <c r="J16" s="127">
        <f t="shared" si="0"/>
        <v>342</v>
      </c>
      <c r="K16" s="152">
        <f t="shared" ref="K16" si="1">SUM(K14:K15)</f>
        <v>332</v>
      </c>
      <c r="L16" s="82"/>
      <c r="M16" s="82"/>
      <c r="N16" s="82"/>
      <c r="O16" s="72"/>
      <c r="P16" s="72"/>
      <c r="Q16" s="72"/>
      <c r="R16" s="81"/>
    </row>
    <row r="17" spans="1:18" s="27" customFormat="1" ht="23.25" customHeight="1">
      <c r="A17"/>
      <c r="B17" s="148" t="s">
        <v>601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6"/>
      <c r="P17" s="36"/>
      <c r="Q17" s="36"/>
      <c r="R17" s="36"/>
    </row>
    <row r="18" spans="1:18" s="27" customFormat="1" ht="23.25" customHeight="1">
      <c r="A18"/>
      <c r="B18" s="14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6"/>
      <c r="P18" s="36"/>
      <c r="Q18" s="36"/>
      <c r="R18" s="36"/>
    </row>
    <row r="19" spans="1:18" s="27" customFormat="1" ht="23.25" customHeight="1">
      <c r="A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6"/>
      <c r="P19" s="36"/>
      <c r="Q19" s="36"/>
      <c r="R19" s="36"/>
    </row>
    <row r="20" spans="1:18" s="27" customFormat="1" ht="23.25" customHeight="1">
      <c r="A20"/>
      <c r="B20" s="272" t="s">
        <v>602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7"/>
      <c r="P20" s="81"/>
      <c r="Q20" s="81"/>
      <c r="R20" s="36"/>
    </row>
    <row r="21" spans="1:18" s="27" customFormat="1" ht="23.25" customHeight="1">
      <c r="A21"/>
      <c r="B21" s="62" t="s">
        <v>603</v>
      </c>
      <c r="C21" s="274" t="s">
        <v>604</v>
      </c>
      <c r="D21" s="274" t="s">
        <v>605</v>
      </c>
      <c r="E21" s="274" t="s">
        <v>606</v>
      </c>
      <c r="F21" s="274" t="s">
        <v>607</v>
      </c>
      <c r="G21" s="274" t="s">
        <v>608</v>
      </c>
      <c r="H21" s="274" t="s">
        <v>609</v>
      </c>
      <c r="I21" s="274" t="s">
        <v>610</v>
      </c>
      <c r="J21" s="274" t="s">
        <v>611</v>
      </c>
      <c r="K21" s="274" t="s">
        <v>612</v>
      </c>
      <c r="L21" s="274" t="s">
        <v>613</v>
      </c>
      <c r="M21" s="274" t="s">
        <v>614</v>
      </c>
      <c r="N21" s="338" t="s">
        <v>615</v>
      </c>
      <c r="O21" s="42"/>
      <c r="P21" s="83"/>
      <c r="Q21" s="83"/>
      <c r="R21" s="36"/>
    </row>
    <row r="22" spans="1:18" s="27" customFormat="1" ht="23.25" customHeight="1">
      <c r="A22"/>
      <c r="B22" s="275" t="s">
        <v>599</v>
      </c>
      <c r="C22" s="68">
        <v>103</v>
      </c>
      <c r="D22" s="68">
        <v>103</v>
      </c>
      <c r="E22" s="68">
        <v>107</v>
      </c>
      <c r="F22" s="68">
        <v>114</v>
      </c>
      <c r="G22" s="68">
        <v>114</v>
      </c>
      <c r="H22" s="68">
        <v>115</v>
      </c>
      <c r="I22" s="68">
        <v>115</v>
      </c>
      <c r="J22" s="68">
        <v>117</v>
      </c>
      <c r="K22" s="68">
        <v>116</v>
      </c>
      <c r="L22" s="68">
        <v>115</v>
      </c>
      <c r="M22" s="134">
        <v>115</v>
      </c>
      <c r="N22" s="339">
        <v>115</v>
      </c>
      <c r="O22" s="134"/>
      <c r="P22" s="85"/>
      <c r="Q22" s="85"/>
      <c r="R22" s="36"/>
    </row>
    <row r="23" spans="1:18" s="27" customFormat="1" ht="23.25" customHeight="1">
      <c r="B23" s="275" t="s">
        <v>600</v>
      </c>
      <c r="C23" s="68">
        <v>238</v>
      </c>
      <c r="D23" s="68">
        <v>235</v>
      </c>
      <c r="E23" s="68">
        <v>233</v>
      </c>
      <c r="F23" s="68">
        <v>238</v>
      </c>
      <c r="G23" s="68">
        <v>238</v>
      </c>
      <c r="H23" s="68">
        <v>238</v>
      </c>
      <c r="I23" s="68">
        <v>236</v>
      </c>
      <c r="J23" s="68">
        <v>234</v>
      </c>
      <c r="K23" s="68">
        <v>231</v>
      </c>
      <c r="L23" s="68">
        <v>220</v>
      </c>
      <c r="M23" s="134">
        <v>219</v>
      </c>
      <c r="N23" s="339">
        <v>217</v>
      </c>
      <c r="O23" s="134"/>
      <c r="P23" s="85"/>
      <c r="Q23" s="85"/>
      <c r="R23" s="36"/>
    </row>
    <row r="24" spans="1:18" s="27" customFormat="1" ht="23.25" customHeight="1">
      <c r="B24" s="281" t="s">
        <v>485</v>
      </c>
      <c r="C24" s="70">
        <f>SUM(C22:C23)</f>
        <v>341</v>
      </c>
      <c r="D24" s="70">
        <f t="shared" ref="D24:N24" si="2">SUM(D22:D23)</f>
        <v>338</v>
      </c>
      <c r="E24" s="70">
        <f t="shared" si="2"/>
        <v>340</v>
      </c>
      <c r="F24" s="70">
        <f t="shared" si="2"/>
        <v>352</v>
      </c>
      <c r="G24" s="70">
        <f t="shared" si="2"/>
        <v>352</v>
      </c>
      <c r="H24" s="70">
        <f t="shared" si="2"/>
        <v>353</v>
      </c>
      <c r="I24" s="70">
        <f t="shared" si="2"/>
        <v>351</v>
      </c>
      <c r="J24" s="70">
        <f t="shared" si="2"/>
        <v>351</v>
      </c>
      <c r="K24" s="70">
        <f t="shared" si="2"/>
        <v>347</v>
      </c>
      <c r="L24" s="70">
        <f t="shared" si="2"/>
        <v>335</v>
      </c>
      <c r="M24" s="70">
        <f t="shared" si="2"/>
        <v>334</v>
      </c>
      <c r="N24" s="71">
        <f t="shared" si="2"/>
        <v>332</v>
      </c>
      <c r="O24" s="134"/>
      <c r="P24" s="85"/>
      <c r="Q24" s="85"/>
      <c r="R24" s="36"/>
    </row>
    <row r="25" spans="1:18" s="27" customFormat="1" ht="23.25" customHeight="1">
      <c r="B25" s="18" t="s">
        <v>616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36"/>
    </row>
    <row r="26" spans="1:18" s="27" customFormat="1" ht="23.25" customHeight="1">
      <c r="B26" s="18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36"/>
    </row>
    <row r="27" spans="1:18" s="27" customFormat="1" ht="23.2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36"/>
      <c r="P27" s="36"/>
      <c r="Q27" s="36"/>
      <c r="R27" s="36"/>
    </row>
    <row r="28" spans="1:18" s="27" customFormat="1" ht="23.25" customHeight="1">
      <c r="B28" s="272" t="s">
        <v>617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36"/>
      <c r="P28" s="36"/>
      <c r="Q28" s="36"/>
      <c r="R28" s="36"/>
    </row>
    <row r="29" spans="1:18" s="27" customFormat="1" ht="23.25" customHeight="1">
      <c r="B29" s="62" t="s">
        <v>603</v>
      </c>
      <c r="C29" s="274" t="s">
        <v>604</v>
      </c>
      <c r="D29" s="274" t="s">
        <v>605</v>
      </c>
      <c r="E29" s="274" t="s">
        <v>606</v>
      </c>
      <c r="F29" s="274" t="s">
        <v>607</v>
      </c>
      <c r="G29" s="274" t="s">
        <v>608</v>
      </c>
      <c r="H29" s="274" t="s">
        <v>609</v>
      </c>
      <c r="I29" s="274" t="s">
        <v>610</v>
      </c>
      <c r="J29" s="274" t="s">
        <v>611</v>
      </c>
      <c r="K29" s="274" t="s">
        <v>612</v>
      </c>
      <c r="L29" s="274" t="s">
        <v>613</v>
      </c>
      <c r="M29" s="274" t="s">
        <v>614</v>
      </c>
      <c r="N29" s="338" t="s">
        <v>615</v>
      </c>
      <c r="O29" s="87"/>
      <c r="P29" s="81"/>
      <c r="Q29" s="81"/>
      <c r="R29" s="36"/>
    </row>
    <row r="30" spans="1:18" s="27" customFormat="1" ht="23.25" customHeight="1">
      <c r="B30" s="275" t="s">
        <v>599</v>
      </c>
      <c r="C30" s="330">
        <v>228800</v>
      </c>
      <c r="D30" s="330">
        <v>226600</v>
      </c>
      <c r="E30" s="330">
        <v>235400</v>
      </c>
      <c r="F30" s="330">
        <v>248600</v>
      </c>
      <c r="G30" s="330">
        <v>253000</v>
      </c>
      <c r="H30" s="330">
        <v>253000</v>
      </c>
      <c r="I30" s="330">
        <v>253000</v>
      </c>
      <c r="J30" s="330">
        <v>257400</v>
      </c>
      <c r="K30" s="330">
        <v>255200</v>
      </c>
      <c r="L30" s="330">
        <v>253000</v>
      </c>
      <c r="M30" s="330">
        <v>253000</v>
      </c>
      <c r="N30" s="340">
        <v>253000</v>
      </c>
      <c r="O30" s="42"/>
      <c r="P30" s="83"/>
      <c r="Q30" s="83"/>
      <c r="R30" s="36"/>
    </row>
    <row r="31" spans="1:18" s="27" customFormat="1" ht="23.25" customHeight="1">
      <c r="B31" s="275" t="s">
        <v>600</v>
      </c>
      <c r="C31" s="330">
        <v>357000</v>
      </c>
      <c r="D31" s="330">
        <v>351000</v>
      </c>
      <c r="E31" s="330">
        <v>348000</v>
      </c>
      <c r="F31" s="330">
        <v>358500</v>
      </c>
      <c r="G31" s="330">
        <v>352500</v>
      </c>
      <c r="H31" s="330">
        <v>355500</v>
      </c>
      <c r="I31" s="330">
        <v>361500</v>
      </c>
      <c r="J31" s="330">
        <v>351000</v>
      </c>
      <c r="K31" s="330">
        <v>346500</v>
      </c>
      <c r="L31" s="330">
        <v>255000</v>
      </c>
      <c r="M31" s="330">
        <v>403500</v>
      </c>
      <c r="N31" s="340">
        <v>325500</v>
      </c>
      <c r="O31" s="134"/>
      <c r="P31" s="85"/>
      <c r="Q31" s="85"/>
      <c r="R31" s="36"/>
    </row>
    <row r="32" spans="1:18" s="27" customFormat="1" ht="23.25" customHeight="1">
      <c r="B32" s="281" t="s">
        <v>618</v>
      </c>
      <c r="C32" s="78">
        <f>SUM(C30:C31)</f>
        <v>585800</v>
      </c>
      <c r="D32" s="78">
        <f t="shared" ref="D32:N32" si="3">SUM(D30:D31)</f>
        <v>577600</v>
      </c>
      <c r="E32" s="78">
        <f t="shared" si="3"/>
        <v>583400</v>
      </c>
      <c r="F32" s="78">
        <f t="shared" si="3"/>
        <v>607100</v>
      </c>
      <c r="G32" s="78">
        <f t="shared" si="3"/>
        <v>605500</v>
      </c>
      <c r="H32" s="78">
        <f t="shared" si="3"/>
        <v>608500</v>
      </c>
      <c r="I32" s="78">
        <f t="shared" si="3"/>
        <v>614500</v>
      </c>
      <c r="J32" s="78">
        <f t="shared" si="3"/>
        <v>608400</v>
      </c>
      <c r="K32" s="78">
        <f t="shared" si="3"/>
        <v>601700</v>
      </c>
      <c r="L32" s="78">
        <f t="shared" si="3"/>
        <v>508000</v>
      </c>
      <c r="M32" s="78">
        <f t="shared" si="3"/>
        <v>656500</v>
      </c>
      <c r="N32" s="79">
        <f t="shared" si="3"/>
        <v>578500</v>
      </c>
      <c r="O32" s="134"/>
      <c r="P32" s="85"/>
      <c r="Q32" s="85"/>
      <c r="R32" s="36"/>
    </row>
    <row r="33" spans="2:18" s="27" customFormat="1" ht="23.25" customHeight="1">
      <c r="B33" s="281" t="s">
        <v>619</v>
      </c>
      <c r="C33" s="78">
        <f>C32</f>
        <v>585800</v>
      </c>
      <c r="D33" s="78">
        <f t="shared" ref="D33:N33" si="4">C33+D32</f>
        <v>1163400</v>
      </c>
      <c r="E33" s="78">
        <f t="shared" si="4"/>
        <v>1746800</v>
      </c>
      <c r="F33" s="78">
        <f t="shared" si="4"/>
        <v>2353900</v>
      </c>
      <c r="G33" s="78">
        <f t="shared" si="4"/>
        <v>2959400</v>
      </c>
      <c r="H33" s="78">
        <f t="shared" si="4"/>
        <v>3567900</v>
      </c>
      <c r="I33" s="78">
        <f t="shared" si="4"/>
        <v>4182400</v>
      </c>
      <c r="J33" s="78">
        <f t="shared" si="4"/>
        <v>4790800</v>
      </c>
      <c r="K33" s="78">
        <f t="shared" si="4"/>
        <v>5392500</v>
      </c>
      <c r="L33" s="78">
        <f t="shared" si="4"/>
        <v>5900500</v>
      </c>
      <c r="M33" s="78">
        <f t="shared" si="4"/>
        <v>6557000</v>
      </c>
      <c r="N33" s="79">
        <f t="shared" si="4"/>
        <v>7135500</v>
      </c>
      <c r="O33" s="134"/>
      <c r="P33" s="85"/>
      <c r="Q33" s="85"/>
      <c r="R33" s="36"/>
    </row>
    <row r="34" spans="2:18" s="27" customFormat="1" ht="23.25" customHeight="1">
      <c r="B34" s="18" t="s">
        <v>616</v>
      </c>
      <c r="C34" s="18"/>
      <c r="D34" s="18"/>
      <c r="E34" s="331"/>
      <c r="F34" s="331"/>
      <c r="G34" s="331"/>
      <c r="H34" s="331"/>
      <c r="I34" s="18"/>
      <c r="J34" s="18"/>
      <c r="K34" s="18"/>
      <c r="L34" s="18"/>
      <c r="M34" s="18"/>
      <c r="N34" s="18"/>
      <c r="O34" s="72"/>
      <c r="P34" s="72"/>
      <c r="Q34" s="72"/>
      <c r="R34" s="36"/>
    </row>
    <row r="35" spans="2:18" s="27" customFormat="1" ht="23.25" customHeight="1">
      <c r="B35" s="18" t="s">
        <v>620</v>
      </c>
      <c r="C35" s="18"/>
      <c r="D35" s="18"/>
      <c r="E35" s="331"/>
      <c r="F35" s="331"/>
      <c r="G35" s="331"/>
      <c r="H35" s="331"/>
      <c r="I35" s="18"/>
      <c r="J35" s="18"/>
      <c r="K35" s="18"/>
      <c r="L35" s="18"/>
      <c r="M35" s="18"/>
      <c r="N35" s="18"/>
      <c r="O35" s="72"/>
      <c r="P35" s="72"/>
      <c r="Q35" s="72"/>
      <c r="R35" s="36"/>
    </row>
    <row r="36" spans="2:18" s="27" customFormat="1" ht="23.25" customHeight="1">
      <c r="B36" s="18"/>
      <c r="C36" s="18"/>
      <c r="D36" s="18"/>
      <c r="E36" s="331"/>
      <c r="F36" s="331"/>
      <c r="G36" s="331"/>
      <c r="H36" s="331"/>
      <c r="I36" s="18"/>
      <c r="J36" s="18"/>
      <c r="K36" s="18"/>
      <c r="L36" s="18"/>
      <c r="M36" s="18"/>
      <c r="N36" s="18"/>
      <c r="O36" s="72"/>
      <c r="P36" s="72"/>
      <c r="Q36" s="72"/>
      <c r="R36" s="36"/>
    </row>
    <row r="37" spans="2:18" s="27" customFormat="1" ht="23.25" customHeight="1">
      <c r="B37" s="18"/>
      <c r="C37" s="18"/>
      <c r="D37" s="18"/>
      <c r="E37" s="331"/>
      <c r="F37" s="331"/>
      <c r="G37" s="331"/>
      <c r="H37" s="331"/>
      <c r="I37" s="18"/>
      <c r="J37" s="18"/>
      <c r="K37" s="18"/>
      <c r="L37" s="18"/>
      <c r="M37" s="18"/>
      <c r="N37" s="18"/>
      <c r="O37" s="72"/>
      <c r="P37" s="72"/>
      <c r="Q37" s="72"/>
      <c r="R37" s="36"/>
    </row>
    <row r="38" spans="2:18" s="27" customFormat="1" ht="23.25" customHeight="1">
      <c r="B38" s="272" t="s">
        <v>621</v>
      </c>
      <c r="C38" s="18"/>
      <c r="D38" s="18"/>
      <c r="E38" s="331"/>
      <c r="F38" s="331"/>
      <c r="G38" s="331"/>
      <c r="H38" s="331"/>
      <c r="I38" s="18"/>
      <c r="J38" s="18"/>
      <c r="K38" s="18"/>
      <c r="L38" s="18"/>
      <c r="M38" s="18"/>
      <c r="N38" s="18"/>
      <c r="O38" s="72"/>
      <c r="P38" s="72"/>
      <c r="Q38" s="72"/>
      <c r="R38" s="36"/>
    </row>
    <row r="39" spans="2:18" s="27" customFormat="1" ht="23.25" customHeight="1">
      <c r="B39" s="62" t="s">
        <v>622</v>
      </c>
      <c r="C39" s="274" t="s">
        <v>604</v>
      </c>
      <c r="D39" s="274" t="s">
        <v>605</v>
      </c>
      <c r="E39" s="274" t="s">
        <v>606</v>
      </c>
      <c r="F39" s="274" t="s">
        <v>607</v>
      </c>
      <c r="G39" s="274" t="s">
        <v>608</v>
      </c>
      <c r="H39" s="274" t="s">
        <v>609</v>
      </c>
      <c r="I39" s="274" t="s">
        <v>610</v>
      </c>
      <c r="J39" s="274" t="s">
        <v>611</v>
      </c>
      <c r="K39" s="274" t="s">
        <v>612</v>
      </c>
      <c r="L39" s="274" t="s">
        <v>613</v>
      </c>
      <c r="M39" s="274" t="s">
        <v>614</v>
      </c>
      <c r="N39" s="338" t="s">
        <v>615</v>
      </c>
      <c r="O39" s="87"/>
      <c r="P39" s="81"/>
      <c r="Q39" s="81"/>
      <c r="R39" s="36"/>
    </row>
    <row r="40" spans="2:18" s="27" customFormat="1" ht="23.25" customHeight="1">
      <c r="B40" s="275" t="s">
        <v>41</v>
      </c>
      <c r="C40" s="84">
        <v>17</v>
      </c>
      <c r="D40" s="84">
        <v>17</v>
      </c>
      <c r="E40" s="84">
        <v>17</v>
      </c>
      <c r="F40" s="84">
        <v>16</v>
      </c>
      <c r="G40" s="68">
        <v>15</v>
      </c>
      <c r="H40" s="68">
        <v>15</v>
      </c>
      <c r="I40" s="68">
        <v>15</v>
      </c>
      <c r="J40" s="68">
        <v>15</v>
      </c>
      <c r="K40" s="68">
        <v>15</v>
      </c>
      <c r="L40" s="68">
        <v>15</v>
      </c>
      <c r="M40" s="68">
        <v>15</v>
      </c>
      <c r="N40" s="339">
        <v>15</v>
      </c>
      <c r="O40" s="42"/>
      <c r="P40" s="83"/>
      <c r="Q40" s="83"/>
      <c r="R40" s="36"/>
    </row>
    <row r="41" spans="2:18" s="27" customFormat="1" ht="23.25" customHeight="1">
      <c r="B41" s="275" t="s">
        <v>52</v>
      </c>
      <c r="C41" s="84">
        <v>9</v>
      </c>
      <c r="D41" s="84">
        <v>9</v>
      </c>
      <c r="E41" s="84">
        <v>9</v>
      </c>
      <c r="F41" s="84">
        <v>13</v>
      </c>
      <c r="G41" s="68">
        <v>13</v>
      </c>
      <c r="H41" s="68">
        <v>13</v>
      </c>
      <c r="I41" s="68">
        <v>13</v>
      </c>
      <c r="J41" s="68">
        <v>13</v>
      </c>
      <c r="K41" s="68">
        <v>13</v>
      </c>
      <c r="L41" s="68">
        <v>13</v>
      </c>
      <c r="M41" s="68">
        <v>12</v>
      </c>
      <c r="N41" s="339">
        <v>12</v>
      </c>
      <c r="O41" s="134"/>
      <c r="P41" s="85"/>
      <c r="Q41" s="85"/>
      <c r="R41" s="36"/>
    </row>
    <row r="42" spans="2:18" s="27" customFormat="1" ht="23.25" customHeight="1">
      <c r="B42" s="275" t="s">
        <v>37</v>
      </c>
      <c r="C42" s="84">
        <v>47</v>
      </c>
      <c r="D42" s="84">
        <v>46</v>
      </c>
      <c r="E42" s="84">
        <v>46</v>
      </c>
      <c r="F42" s="84">
        <v>48</v>
      </c>
      <c r="G42" s="68">
        <v>46</v>
      </c>
      <c r="H42" s="68">
        <v>46</v>
      </c>
      <c r="I42" s="68">
        <v>46</v>
      </c>
      <c r="J42" s="68">
        <v>46</v>
      </c>
      <c r="K42" s="68">
        <v>46</v>
      </c>
      <c r="L42" s="68">
        <v>46</v>
      </c>
      <c r="M42" s="68">
        <v>46</v>
      </c>
      <c r="N42" s="339">
        <v>47</v>
      </c>
      <c r="O42" s="134"/>
      <c r="P42" s="85"/>
      <c r="Q42" s="85"/>
      <c r="R42" s="36"/>
    </row>
    <row r="43" spans="2:18" s="27" customFormat="1" ht="23.25" customHeight="1">
      <c r="B43" s="275" t="s">
        <v>90</v>
      </c>
      <c r="C43" s="84">
        <v>4</v>
      </c>
      <c r="D43" s="84">
        <v>4</v>
      </c>
      <c r="E43" s="84">
        <v>3</v>
      </c>
      <c r="F43" s="84">
        <v>4</v>
      </c>
      <c r="G43" s="68">
        <v>4</v>
      </c>
      <c r="H43" s="68">
        <v>4</v>
      </c>
      <c r="I43" s="68">
        <v>4</v>
      </c>
      <c r="J43" s="68">
        <v>4</v>
      </c>
      <c r="K43" s="68">
        <v>4</v>
      </c>
      <c r="L43" s="68">
        <v>4</v>
      </c>
      <c r="M43" s="68">
        <v>4</v>
      </c>
      <c r="N43" s="339">
        <v>4</v>
      </c>
      <c r="O43" s="134"/>
      <c r="P43" s="85"/>
      <c r="Q43" s="85"/>
      <c r="R43" s="36"/>
    </row>
    <row r="44" spans="2:18" s="27" customFormat="1" ht="23.25" customHeight="1">
      <c r="B44" s="275" t="s">
        <v>33</v>
      </c>
      <c r="C44" s="84">
        <v>17</v>
      </c>
      <c r="D44" s="84">
        <v>17</v>
      </c>
      <c r="E44" s="84">
        <v>17</v>
      </c>
      <c r="F44" s="84">
        <v>17</v>
      </c>
      <c r="G44" s="68">
        <v>17</v>
      </c>
      <c r="H44" s="68">
        <v>17</v>
      </c>
      <c r="I44" s="68">
        <v>17</v>
      </c>
      <c r="J44" s="68">
        <v>16</v>
      </c>
      <c r="K44" s="68">
        <v>18</v>
      </c>
      <c r="L44" s="68">
        <v>17</v>
      </c>
      <c r="M44" s="68">
        <v>17</v>
      </c>
      <c r="N44" s="339">
        <v>17</v>
      </c>
      <c r="O44" s="72"/>
      <c r="P44" s="72"/>
      <c r="Q44" s="72"/>
      <c r="R44" s="36"/>
    </row>
    <row r="45" spans="2:18" s="27" customFormat="1" ht="23.25" customHeight="1">
      <c r="B45" s="275" t="s">
        <v>94</v>
      </c>
      <c r="C45" s="84">
        <v>4</v>
      </c>
      <c r="D45" s="84">
        <v>3</v>
      </c>
      <c r="E45" s="84">
        <v>4</v>
      </c>
      <c r="F45" s="84">
        <v>4</v>
      </c>
      <c r="G45" s="68">
        <v>4</v>
      </c>
      <c r="H45" s="68">
        <v>4</v>
      </c>
      <c r="I45" s="68">
        <v>4</v>
      </c>
      <c r="J45" s="68">
        <v>4</v>
      </c>
      <c r="K45" s="68">
        <v>2</v>
      </c>
      <c r="L45" s="68">
        <v>2</v>
      </c>
      <c r="M45" s="68">
        <v>2</v>
      </c>
      <c r="N45" s="339">
        <v>2</v>
      </c>
      <c r="O45" s="72"/>
      <c r="P45" s="72"/>
      <c r="Q45" s="72"/>
      <c r="R45" s="36"/>
    </row>
    <row r="46" spans="2:18" s="27" customFormat="1" ht="23.25" customHeight="1">
      <c r="B46" s="275" t="s">
        <v>103</v>
      </c>
      <c r="C46" s="84">
        <v>0</v>
      </c>
      <c r="D46" s="84">
        <v>0</v>
      </c>
      <c r="E46" s="84">
        <v>0</v>
      </c>
      <c r="F46" s="84">
        <v>2</v>
      </c>
      <c r="G46" s="68">
        <v>2</v>
      </c>
      <c r="H46" s="68">
        <v>2</v>
      </c>
      <c r="I46" s="68">
        <v>2</v>
      </c>
      <c r="J46" s="68">
        <v>2</v>
      </c>
      <c r="K46" s="68">
        <v>2</v>
      </c>
      <c r="L46" s="68">
        <v>2</v>
      </c>
      <c r="M46" s="68">
        <v>2</v>
      </c>
      <c r="N46" s="339">
        <v>2</v>
      </c>
      <c r="O46" s="72"/>
      <c r="P46" s="72"/>
      <c r="Q46" s="72"/>
      <c r="R46" s="36"/>
    </row>
    <row r="47" spans="2:18" s="27" customFormat="1" ht="23.25" customHeight="1">
      <c r="B47" s="275" t="s">
        <v>16</v>
      </c>
      <c r="C47" s="84">
        <v>85</v>
      </c>
      <c r="D47" s="84">
        <v>83</v>
      </c>
      <c r="E47" s="84">
        <v>86</v>
      </c>
      <c r="F47" s="84">
        <v>89</v>
      </c>
      <c r="G47" s="68">
        <v>90</v>
      </c>
      <c r="H47" s="68">
        <v>90</v>
      </c>
      <c r="I47" s="68">
        <v>90</v>
      </c>
      <c r="J47" s="68">
        <v>89</v>
      </c>
      <c r="K47" s="68">
        <v>86</v>
      </c>
      <c r="L47" s="68">
        <v>86</v>
      </c>
      <c r="M47" s="68">
        <v>85</v>
      </c>
      <c r="N47" s="339">
        <v>84</v>
      </c>
      <c r="O47" s="72"/>
      <c r="P47" s="72"/>
      <c r="Q47" s="72"/>
      <c r="R47" s="36"/>
    </row>
    <row r="48" spans="2:18" s="27" customFormat="1" ht="23.25" customHeight="1">
      <c r="B48" s="275" t="s">
        <v>24</v>
      </c>
      <c r="C48" s="84">
        <v>59</v>
      </c>
      <c r="D48" s="84">
        <v>59</v>
      </c>
      <c r="E48" s="84">
        <v>59</v>
      </c>
      <c r="F48" s="84">
        <v>59</v>
      </c>
      <c r="G48" s="68">
        <v>59</v>
      </c>
      <c r="H48" s="68">
        <v>59</v>
      </c>
      <c r="I48" s="68">
        <v>59</v>
      </c>
      <c r="J48" s="68">
        <v>59</v>
      </c>
      <c r="K48" s="68">
        <v>59</v>
      </c>
      <c r="L48" s="68">
        <v>58</v>
      </c>
      <c r="M48" s="68">
        <v>58</v>
      </c>
      <c r="N48" s="339">
        <v>58</v>
      </c>
      <c r="O48" s="36"/>
      <c r="P48" s="36"/>
      <c r="Q48" s="36"/>
      <c r="R48" s="36"/>
    </row>
    <row r="49" spans="1:18" s="27" customFormat="1" ht="23.25" customHeight="1">
      <c r="B49" s="275" t="s">
        <v>21</v>
      </c>
      <c r="C49" s="84">
        <v>81</v>
      </c>
      <c r="D49" s="84">
        <v>81</v>
      </c>
      <c r="E49" s="84">
        <v>80</v>
      </c>
      <c r="F49" s="84">
        <v>80</v>
      </c>
      <c r="G49" s="68">
        <v>81</v>
      </c>
      <c r="H49" s="68">
        <v>82</v>
      </c>
      <c r="I49" s="68">
        <v>79</v>
      </c>
      <c r="J49" s="68">
        <v>81</v>
      </c>
      <c r="K49" s="68">
        <v>80</v>
      </c>
      <c r="L49" s="68">
        <v>70</v>
      </c>
      <c r="M49" s="68">
        <v>70</v>
      </c>
      <c r="N49" s="339">
        <v>68</v>
      </c>
      <c r="O49" s="42"/>
      <c r="P49" s="83"/>
      <c r="Q49" s="83"/>
      <c r="R49" s="36"/>
    </row>
    <row r="50" spans="1:18" s="27" customFormat="1" ht="23.25" customHeight="1">
      <c r="B50" s="275" t="s">
        <v>47</v>
      </c>
      <c r="C50" s="84">
        <v>18</v>
      </c>
      <c r="D50" s="84">
        <v>19</v>
      </c>
      <c r="E50" s="84">
        <v>19</v>
      </c>
      <c r="F50" s="84">
        <v>20</v>
      </c>
      <c r="G50" s="68">
        <v>21</v>
      </c>
      <c r="H50" s="68">
        <v>21</v>
      </c>
      <c r="I50" s="68">
        <v>22</v>
      </c>
      <c r="J50" s="68">
        <v>22</v>
      </c>
      <c r="K50" s="68">
        <v>22</v>
      </c>
      <c r="L50" s="68">
        <v>22</v>
      </c>
      <c r="M50" s="68">
        <v>23</v>
      </c>
      <c r="N50" s="339">
        <v>23</v>
      </c>
      <c r="O50" s="134"/>
      <c r="P50" s="144"/>
      <c r="Q50" s="144"/>
      <c r="R50" s="145"/>
    </row>
    <row r="51" spans="1:18" s="27" customFormat="1" ht="23.25" customHeight="1">
      <c r="B51" s="281" t="s">
        <v>485</v>
      </c>
      <c r="C51" s="70">
        <f t="shared" ref="C51:N51" si="5">SUM(C40:C50)</f>
        <v>341</v>
      </c>
      <c r="D51" s="70">
        <f t="shared" si="5"/>
        <v>338</v>
      </c>
      <c r="E51" s="70">
        <f t="shared" si="5"/>
        <v>340</v>
      </c>
      <c r="F51" s="70">
        <f t="shared" si="5"/>
        <v>352</v>
      </c>
      <c r="G51" s="70">
        <f t="shared" si="5"/>
        <v>352</v>
      </c>
      <c r="H51" s="70">
        <f t="shared" si="5"/>
        <v>353</v>
      </c>
      <c r="I51" s="70">
        <f t="shared" si="5"/>
        <v>351</v>
      </c>
      <c r="J51" s="70">
        <f t="shared" si="5"/>
        <v>351</v>
      </c>
      <c r="K51" s="70">
        <f t="shared" si="5"/>
        <v>347</v>
      </c>
      <c r="L51" s="70">
        <f t="shared" si="5"/>
        <v>335</v>
      </c>
      <c r="M51" s="70">
        <f t="shared" si="5"/>
        <v>334</v>
      </c>
      <c r="N51" s="71">
        <f t="shared" si="5"/>
        <v>332</v>
      </c>
      <c r="O51" s="134"/>
      <c r="P51" s="144"/>
      <c r="Q51" s="144"/>
      <c r="R51" s="145"/>
    </row>
    <row r="52" spans="1:18" s="27" customFormat="1" ht="23.25" customHeight="1">
      <c r="B52" s="18" t="s">
        <v>616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68"/>
      <c r="P52" s="144"/>
      <c r="Q52" s="144"/>
      <c r="R52" s="36"/>
    </row>
    <row r="53" spans="1:18" s="27" customFormat="1" ht="23.2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68"/>
      <c r="P53" s="144"/>
      <c r="Q53" s="144"/>
      <c r="R53" s="36"/>
    </row>
    <row r="54" spans="1:18" s="27" customFormat="1" ht="23.2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72"/>
      <c r="P54" s="72"/>
      <c r="Q54" s="72"/>
      <c r="R54" s="36"/>
    </row>
    <row r="55" spans="1:18" s="27" customFormat="1" ht="23.25" customHeight="1">
      <c r="B55" s="272" t="s">
        <v>623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36"/>
      <c r="P55" s="36"/>
      <c r="Q55" s="36"/>
      <c r="R55" s="36"/>
    </row>
    <row r="56" spans="1:18" s="27" customFormat="1" ht="23.25" customHeight="1">
      <c r="B56" s="62" t="s">
        <v>622</v>
      </c>
      <c r="C56" s="274" t="s">
        <v>604</v>
      </c>
      <c r="D56" s="274" t="s">
        <v>605</v>
      </c>
      <c r="E56" s="274" t="s">
        <v>606</v>
      </c>
      <c r="F56" s="274" t="s">
        <v>607</v>
      </c>
      <c r="G56" s="274" t="s">
        <v>608</v>
      </c>
      <c r="H56" s="274" t="s">
        <v>609</v>
      </c>
      <c r="I56" s="274" t="s">
        <v>610</v>
      </c>
      <c r="J56" s="274" t="s">
        <v>611</v>
      </c>
      <c r="K56" s="274" t="s">
        <v>612</v>
      </c>
      <c r="L56" s="274" t="s">
        <v>613</v>
      </c>
      <c r="M56" s="274" t="s">
        <v>614</v>
      </c>
      <c r="N56" s="274" t="s">
        <v>615</v>
      </c>
      <c r="O56" s="338" t="s">
        <v>485</v>
      </c>
      <c r="P56" s="36"/>
      <c r="Q56" s="36"/>
      <c r="R56" s="36"/>
    </row>
    <row r="57" spans="1:18" s="27" customFormat="1" ht="23.25" customHeight="1">
      <c r="B57" s="332" t="s">
        <v>41</v>
      </c>
      <c r="C57" s="333">
        <v>25500</v>
      </c>
      <c r="D57" s="333">
        <v>25500</v>
      </c>
      <c r="E57" s="333">
        <v>25500</v>
      </c>
      <c r="F57" s="333">
        <v>24000</v>
      </c>
      <c r="G57" s="333">
        <v>22500</v>
      </c>
      <c r="H57" s="333">
        <v>22500</v>
      </c>
      <c r="I57" s="333">
        <v>22500</v>
      </c>
      <c r="J57" s="333">
        <v>22500</v>
      </c>
      <c r="K57" s="333">
        <v>22500</v>
      </c>
      <c r="L57" s="333">
        <v>22500</v>
      </c>
      <c r="M57" s="333">
        <v>22500</v>
      </c>
      <c r="N57" s="333">
        <v>22500</v>
      </c>
      <c r="O57" s="341">
        <f t="shared" ref="O57:O67" si="6">SUM(C57:N57)</f>
        <v>280500</v>
      </c>
      <c r="P57" s="36"/>
      <c r="Q57" s="36"/>
      <c r="R57" s="36"/>
    </row>
    <row r="58" spans="1:18" s="27" customFormat="1" ht="23.25" customHeight="1">
      <c r="B58" s="332" t="s">
        <v>52</v>
      </c>
      <c r="C58" s="333">
        <v>13500</v>
      </c>
      <c r="D58" s="333">
        <v>13500</v>
      </c>
      <c r="E58" s="333">
        <v>13500</v>
      </c>
      <c r="F58" s="333">
        <v>20100</v>
      </c>
      <c r="G58" s="333">
        <v>24500</v>
      </c>
      <c r="H58" s="333">
        <v>22300</v>
      </c>
      <c r="I58" s="333">
        <v>22300</v>
      </c>
      <c r="J58" s="333">
        <v>22300</v>
      </c>
      <c r="K58" s="333">
        <v>22300</v>
      </c>
      <c r="L58" s="333">
        <v>22300</v>
      </c>
      <c r="M58" s="333">
        <v>20800</v>
      </c>
      <c r="N58" s="333">
        <v>20800</v>
      </c>
      <c r="O58" s="341">
        <f t="shared" si="6"/>
        <v>238200</v>
      </c>
      <c r="P58" s="83"/>
      <c r="Q58" s="83"/>
      <c r="R58" s="36"/>
    </row>
    <row r="59" spans="1:18" s="27" customFormat="1" ht="23.25" customHeight="1">
      <c r="B59" s="332" t="s">
        <v>37</v>
      </c>
      <c r="C59" s="333">
        <v>78900</v>
      </c>
      <c r="D59" s="333">
        <v>76700</v>
      </c>
      <c r="E59" s="333">
        <v>76700</v>
      </c>
      <c r="F59" s="333">
        <v>81100</v>
      </c>
      <c r="G59" s="333">
        <v>78100</v>
      </c>
      <c r="H59" s="333">
        <v>78100</v>
      </c>
      <c r="I59" s="333">
        <v>78100</v>
      </c>
      <c r="J59" s="333">
        <v>78100</v>
      </c>
      <c r="K59" s="333">
        <v>78100</v>
      </c>
      <c r="L59" s="333">
        <v>30100</v>
      </c>
      <c r="M59" s="333">
        <v>126100</v>
      </c>
      <c r="N59" s="333">
        <v>80300</v>
      </c>
      <c r="O59" s="341">
        <f t="shared" si="6"/>
        <v>940400</v>
      </c>
      <c r="P59" s="144"/>
      <c r="Q59" s="144"/>
      <c r="R59" s="36"/>
    </row>
    <row r="60" spans="1:18" s="27" customFormat="1" ht="23.25" customHeight="1">
      <c r="B60" s="332" t="s">
        <v>90</v>
      </c>
      <c r="C60" s="333">
        <v>6000</v>
      </c>
      <c r="D60" s="333">
        <v>6000</v>
      </c>
      <c r="E60" s="333">
        <v>4500</v>
      </c>
      <c r="F60" s="333">
        <v>6000</v>
      </c>
      <c r="G60" s="333">
        <v>4500</v>
      </c>
      <c r="H60" s="333">
        <v>4500</v>
      </c>
      <c r="I60" s="333">
        <v>9000</v>
      </c>
      <c r="J60" s="333">
        <v>6000</v>
      </c>
      <c r="K60" s="333">
        <v>6000</v>
      </c>
      <c r="L60" s="333">
        <v>6000</v>
      </c>
      <c r="M60" s="333">
        <v>6000</v>
      </c>
      <c r="N60" s="333">
        <v>6000</v>
      </c>
      <c r="O60" s="341">
        <f t="shared" si="6"/>
        <v>70500</v>
      </c>
      <c r="P60" s="144"/>
      <c r="Q60" s="144"/>
      <c r="R60" s="36"/>
    </row>
    <row r="61" spans="1:18" s="27" customFormat="1" ht="23.25" customHeight="1">
      <c r="B61" s="332" t="s">
        <v>33</v>
      </c>
      <c r="C61" s="333">
        <v>28300</v>
      </c>
      <c r="D61" s="333">
        <v>28300</v>
      </c>
      <c r="E61" s="333">
        <v>28300</v>
      </c>
      <c r="F61" s="333">
        <v>28300</v>
      </c>
      <c r="G61" s="333">
        <v>26800</v>
      </c>
      <c r="H61" s="333">
        <v>28300</v>
      </c>
      <c r="I61" s="333">
        <v>29800</v>
      </c>
      <c r="J61" s="333">
        <v>26800</v>
      </c>
      <c r="K61" s="333">
        <v>29800</v>
      </c>
      <c r="L61" s="333">
        <v>16300</v>
      </c>
      <c r="M61" s="333">
        <v>40300</v>
      </c>
      <c r="N61" s="333">
        <v>28300</v>
      </c>
      <c r="O61" s="341">
        <f t="shared" si="6"/>
        <v>339600</v>
      </c>
      <c r="P61" s="144"/>
      <c r="Q61" s="144"/>
      <c r="R61" s="36"/>
    </row>
    <row r="62" spans="1:18" s="27" customFormat="1" ht="23.25" customHeight="1">
      <c r="B62" s="332" t="s">
        <v>94</v>
      </c>
      <c r="C62" s="333">
        <v>6000</v>
      </c>
      <c r="D62" s="333">
        <v>4500</v>
      </c>
      <c r="E62" s="333">
        <v>6000</v>
      </c>
      <c r="F62" s="333">
        <v>6000</v>
      </c>
      <c r="G62" s="333">
        <v>6000</v>
      </c>
      <c r="H62" s="333">
        <v>6000</v>
      </c>
      <c r="I62" s="333">
        <v>6000</v>
      </c>
      <c r="J62" s="333">
        <v>6000</v>
      </c>
      <c r="K62" s="333">
        <v>3000</v>
      </c>
      <c r="L62" s="333">
        <v>3000</v>
      </c>
      <c r="M62" s="333">
        <v>3000</v>
      </c>
      <c r="N62" s="333">
        <v>3000</v>
      </c>
      <c r="O62" s="341">
        <f t="shared" si="6"/>
        <v>58500</v>
      </c>
      <c r="P62" s="72"/>
      <c r="Q62" s="72"/>
      <c r="R62" s="36"/>
    </row>
    <row r="63" spans="1:18" s="27" customFormat="1" ht="23.25" customHeight="1">
      <c r="B63" s="332" t="s">
        <v>103</v>
      </c>
      <c r="C63" s="333">
        <v>0</v>
      </c>
      <c r="D63" s="333">
        <v>0</v>
      </c>
      <c r="E63" s="333">
        <v>0</v>
      </c>
      <c r="F63" s="333">
        <v>3000</v>
      </c>
      <c r="G63" s="333">
        <v>1500</v>
      </c>
      <c r="H63" s="333">
        <v>1500</v>
      </c>
      <c r="I63" s="333">
        <v>6000</v>
      </c>
      <c r="J63" s="333">
        <v>3000</v>
      </c>
      <c r="K63" s="333">
        <v>3000</v>
      </c>
      <c r="L63" s="333">
        <v>3000</v>
      </c>
      <c r="M63" s="333">
        <v>3000</v>
      </c>
      <c r="N63" s="333">
        <v>3000</v>
      </c>
      <c r="O63" s="341"/>
      <c r="P63" s="72"/>
      <c r="Q63" s="72"/>
      <c r="R63" s="36"/>
    </row>
    <row r="64" spans="1:18" s="27" customFormat="1" ht="23.25" customHeight="1">
      <c r="A64"/>
      <c r="B64" s="332" t="s">
        <v>16</v>
      </c>
      <c r="C64" s="333">
        <v>147100</v>
      </c>
      <c r="D64" s="333">
        <v>142600</v>
      </c>
      <c r="E64" s="333">
        <v>152900</v>
      </c>
      <c r="F64" s="333">
        <v>155800</v>
      </c>
      <c r="G64" s="333">
        <v>158800</v>
      </c>
      <c r="H64" s="333">
        <v>160300</v>
      </c>
      <c r="I64" s="333">
        <v>158800</v>
      </c>
      <c r="J64" s="333">
        <v>157300</v>
      </c>
      <c r="K64" s="333">
        <v>152800</v>
      </c>
      <c r="L64" s="333">
        <v>152800</v>
      </c>
      <c r="M64" s="333">
        <v>150600</v>
      </c>
      <c r="N64" s="333">
        <v>149100</v>
      </c>
      <c r="O64" s="341">
        <f t="shared" si="6"/>
        <v>1838900</v>
      </c>
      <c r="P64" s="36"/>
      <c r="Q64" s="36"/>
      <c r="R64" s="36"/>
    </row>
    <row r="65" spans="1:18" s="27" customFormat="1" ht="23.25" customHeight="1">
      <c r="A65"/>
      <c r="B65" s="332" t="s">
        <v>24</v>
      </c>
      <c r="C65" s="333">
        <v>107400</v>
      </c>
      <c r="D65" s="333">
        <v>107400</v>
      </c>
      <c r="E65" s="333">
        <v>105900</v>
      </c>
      <c r="F65" s="333">
        <v>108900</v>
      </c>
      <c r="G65" s="333">
        <v>107400</v>
      </c>
      <c r="H65" s="333">
        <v>107400</v>
      </c>
      <c r="I65" s="333">
        <v>107400</v>
      </c>
      <c r="J65" s="333">
        <v>107400</v>
      </c>
      <c r="K65" s="333">
        <v>107400</v>
      </c>
      <c r="L65" s="333">
        <v>105200</v>
      </c>
      <c r="M65" s="333">
        <v>105200</v>
      </c>
      <c r="N65" s="333">
        <v>105200</v>
      </c>
      <c r="O65" s="341">
        <f t="shared" si="6"/>
        <v>1282200</v>
      </c>
      <c r="P65" s="36"/>
      <c r="Q65" s="36"/>
      <c r="R65" s="36"/>
    </row>
    <row r="66" spans="1:18" s="27" customFormat="1" ht="23.25" customHeight="1">
      <c r="A66"/>
      <c r="B66" s="332" t="s">
        <v>21</v>
      </c>
      <c r="C66" s="333">
        <v>139000</v>
      </c>
      <c r="D66" s="333">
        <v>139000</v>
      </c>
      <c r="E66" s="333">
        <v>136000</v>
      </c>
      <c r="F66" s="333">
        <v>138300</v>
      </c>
      <c r="G66" s="333">
        <v>138300</v>
      </c>
      <c r="H66" s="333">
        <v>140500</v>
      </c>
      <c r="I66" s="333">
        <v>136000</v>
      </c>
      <c r="J66" s="333">
        <v>140400</v>
      </c>
      <c r="K66" s="333">
        <v>138200</v>
      </c>
      <c r="L66" s="333">
        <v>123200</v>
      </c>
      <c r="M66" s="333">
        <v>123200</v>
      </c>
      <c r="N66" s="333">
        <v>119500</v>
      </c>
      <c r="O66" s="341">
        <f t="shared" si="6"/>
        <v>1611600</v>
      </c>
      <c r="P66" s="36"/>
      <c r="Q66" s="36"/>
      <c r="R66" s="36"/>
    </row>
    <row r="67" spans="1:18" s="27" customFormat="1" ht="23.25" customHeight="1">
      <c r="A67"/>
      <c r="B67" s="332" t="s">
        <v>47</v>
      </c>
      <c r="C67" s="333">
        <v>34100</v>
      </c>
      <c r="D67" s="333">
        <v>34100</v>
      </c>
      <c r="E67" s="333">
        <v>34100</v>
      </c>
      <c r="F67" s="333">
        <v>35600</v>
      </c>
      <c r="G67" s="333">
        <v>37100</v>
      </c>
      <c r="H67" s="333">
        <v>37100</v>
      </c>
      <c r="I67" s="333">
        <v>38600</v>
      </c>
      <c r="J67" s="333">
        <v>38600</v>
      </c>
      <c r="K67" s="333">
        <v>38600</v>
      </c>
      <c r="L67" s="333">
        <v>23600</v>
      </c>
      <c r="M67" s="333">
        <v>55800</v>
      </c>
      <c r="N67" s="333">
        <v>40800</v>
      </c>
      <c r="O67" s="341">
        <f t="shared" si="6"/>
        <v>448100</v>
      </c>
      <c r="P67" s="83"/>
      <c r="Q67" s="83"/>
      <c r="R67" s="36"/>
    </row>
    <row r="68" spans="1:18" s="27" customFormat="1" ht="23.25" customHeight="1">
      <c r="A68"/>
      <c r="B68" s="281" t="s">
        <v>618</v>
      </c>
      <c r="C68" s="78">
        <f t="shared" ref="C68:N68" si="7">SUM(C57:C67)</f>
        <v>585800</v>
      </c>
      <c r="D68" s="78">
        <f t="shared" si="7"/>
        <v>577600</v>
      </c>
      <c r="E68" s="78">
        <f t="shared" si="7"/>
        <v>583400</v>
      </c>
      <c r="F68" s="78">
        <f t="shared" si="7"/>
        <v>607100</v>
      </c>
      <c r="G68" s="78">
        <f t="shared" si="7"/>
        <v>605500</v>
      </c>
      <c r="H68" s="78">
        <f t="shared" si="7"/>
        <v>608500</v>
      </c>
      <c r="I68" s="78">
        <f t="shared" si="7"/>
        <v>614500</v>
      </c>
      <c r="J68" s="78">
        <f t="shared" si="7"/>
        <v>608400</v>
      </c>
      <c r="K68" s="78">
        <f t="shared" si="7"/>
        <v>601700</v>
      </c>
      <c r="L68" s="78">
        <f t="shared" si="7"/>
        <v>508000</v>
      </c>
      <c r="M68" s="78">
        <f t="shared" si="7"/>
        <v>656500</v>
      </c>
      <c r="N68" s="78">
        <f t="shared" si="7"/>
        <v>578500</v>
      </c>
      <c r="O68" s="343" t="s">
        <v>116</v>
      </c>
      <c r="P68" s="144"/>
      <c r="Q68" s="144"/>
      <c r="R68" s="145"/>
    </row>
    <row r="69" spans="1:18" s="27" customFormat="1" ht="23.25" customHeight="1">
      <c r="A69"/>
      <c r="B69" s="281" t="s">
        <v>619</v>
      </c>
      <c r="C69" s="78">
        <f>C68</f>
        <v>585800</v>
      </c>
      <c r="D69" s="78">
        <f t="shared" ref="D69:N69" si="8">C69+D68</f>
        <v>1163400</v>
      </c>
      <c r="E69" s="78">
        <f t="shared" si="8"/>
        <v>1746800</v>
      </c>
      <c r="F69" s="78">
        <f t="shared" si="8"/>
        <v>2353900</v>
      </c>
      <c r="G69" s="78">
        <f t="shared" si="8"/>
        <v>2959400</v>
      </c>
      <c r="H69" s="78">
        <f t="shared" si="8"/>
        <v>3567900</v>
      </c>
      <c r="I69" s="78">
        <f t="shared" si="8"/>
        <v>4182400</v>
      </c>
      <c r="J69" s="78">
        <f t="shared" si="8"/>
        <v>4790800</v>
      </c>
      <c r="K69" s="78">
        <f t="shared" si="8"/>
        <v>5392500</v>
      </c>
      <c r="L69" s="78">
        <f t="shared" si="8"/>
        <v>5900500</v>
      </c>
      <c r="M69" s="78">
        <f t="shared" si="8"/>
        <v>6557000</v>
      </c>
      <c r="N69" s="78">
        <f t="shared" si="8"/>
        <v>7135500</v>
      </c>
      <c r="O69" s="79">
        <f>SUM(O57:O67)</f>
        <v>7108500</v>
      </c>
      <c r="P69" s="144"/>
      <c r="Q69" s="144"/>
      <c r="R69" s="145"/>
    </row>
    <row r="70" spans="1:18" s="27" customFormat="1" ht="23.25" customHeight="1">
      <c r="A70"/>
      <c r="B70" s="18" t="s">
        <v>616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72"/>
      <c r="P70" s="72"/>
      <c r="Q70" s="72"/>
      <c r="R70" s="36"/>
    </row>
    <row r="71" spans="1:18" s="27" customFormat="1" ht="23.25" customHeight="1">
      <c r="A7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72"/>
      <c r="P71" s="72"/>
      <c r="Q71" s="72"/>
      <c r="R71" s="36"/>
    </row>
    <row r="72" spans="1:18" s="27" customFormat="1" ht="23.25" customHeight="1">
      <c r="A72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36"/>
      <c r="P72" s="36"/>
      <c r="Q72" s="36"/>
      <c r="R72" s="36"/>
    </row>
    <row r="73" spans="1:18" s="27" customFormat="1" ht="23.25" customHeight="1">
      <c r="A73"/>
      <c r="B73" s="272" t="s">
        <v>624</v>
      </c>
      <c r="C73" s="18"/>
      <c r="D73" s="18"/>
      <c r="E73" s="331"/>
      <c r="F73" s="331"/>
      <c r="G73" s="331"/>
      <c r="H73" s="331"/>
      <c r="I73" s="18"/>
      <c r="J73" s="18"/>
      <c r="K73" s="18"/>
      <c r="L73" s="18"/>
      <c r="M73" s="18"/>
      <c r="N73" s="18"/>
      <c r="O73" s="36"/>
      <c r="P73" s="36"/>
      <c r="Q73" s="36"/>
      <c r="R73" s="36"/>
    </row>
    <row r="74" spans="1:18" s="27" customFormat="1" ht="23.25" customHeight="1">
      <c r="A74"/>
      <c r="B74" s="62" t="s">
        <v>625</v>
      </c>
      <c r="C74" s="274" t="s">
        <v>604</v>
      </c>
      <c r="D74" s="274" t="s">
        <v>605</v>
      </c>
      <c r="E74" s="274" t="s">
        <v>606</v>
      </c>
      <c r="F74" s="274" t="s">
        <v>607</v>
      </c>
      <c r="G74" s="274" t="s">
        <v>608</v>
      </c>
      <c r="H74" s="274" t="s">
        <v>609</v>
      </c>
      <c r="I74" s="274" t="s">
        <v>610</v>
      </c>
      <c r="J74" s="274" t="s">
        <v>611</v>
      </c>
      <c r="K74" s="274" t="s">
        <v>612</v>
      </c>
      <c r="L74" s="274" t="s">
        <v>613</v>
      </c>
      <c r="M74" s="274" t="s">
        <v>614</v>
      </c>
      <c r="N74" s="338" t="s">
        <v>615</v>
      </c>
      <c r="O74" s="36"/>
      <c r="P74" s="36"/>
      <c r="Q74" s="36"/>
      <c r="R74" s="36"/>
    </row>
    <row r="75" spans="1:18" s="27" customFormat="1" ht="23.25" customHeight="1">
      <c r="A75"/>
      <c r="B75" s="275" t="s">
        <v>51</v>
      </c>
      <c r="C75" s="84">
        <v>9</v>
      </c>
      <c r="D75" s="84">
        <v>9</v>
      </c>
      <c r="E75" s="84">
        <v>9</v>
      </c>
      <c r="F75" s="84">
        <v>9</v>
      </c>
      <c r="G75" s="68">
        <v>9</v>
      </c>
      <c r="H75" s="68">
        <v>9</v>
      </c>
      <c r="I75" s="68">
        <v>9</v>
      </c>
      <c r="J75" s="68">
        <v>9</v>
      </c>
      <c r="K75" s="68">
        <v>9</v>
      </c>
      <c r="L75" s="68">
        <v>9</v>
      </c>
      <c r="M75" s="68">
        <v>8</v>
      </c>
      <c r="N75" s="339">
        <v>8</v>
      </c>
      <c r="O75" s="42"/>
      <c r="P75" s="83"/>
      <c r="Q75" s="83"/>
      <c r="R75" s="36"/>
    </row>
    <row r="76" spans="1:18" s="27" customFormat="1" ht="23.25" customHeight="1">
      <c r="A76"/>
      <c r="B76" s="275" t="s">
        <v>15</v>
      </c>
      <c r="C76" s="84">
        <v>24</v>
      </c>
      <c r="D76" s="84">
        <v>24</v>
      </c>
      <c r="E76" s="84">
        <v>24</v>
      </c>
      <c r="F76" s="84">
        <v>25</v>
      </c>
      <c r="G76" s="68">
        <v>25</v>
      </c>
      <c r="H76" s="68">
        <v>25</v>
      </c>
      <c r="I76" s="68">
        <v>25</v>
      </c>
      <c r="J76" s="68">
        <v>25</v>
      </c>
      <c r="K76" s="68">
        <v>23</v>
      </c>
      <c r="L76" s="68">
        <v>23</v>
      </c>
      <c r="M76" s="68">
        <v>23</v>
      </c>
      <c r="N76" s="339">
        <v>22</v>
      </c>
      <c r="O76" s="68"/>
      <c r="P76" s="144"/>
      <c r="Q76" s="144"/>
      <c r="R76" s="36"/>
    </row>
    <row r="77" spans="1:18" s="27" customFormat="1" ht="23.25" customHeight="1">
      <c r="A77"/>
      <c r="B77" s="275" t="s">
        <v>99</v>
      </c>
      <c r="C77" s="84">
        <v>0</v>
      </c>
      <c r="D77" s="84">
        <v>0</v>
      </c>
      <c r="E77" s="84">
        <v>0</v>
      </c>
      <c r="F77" s="84">
        <v>1</v>
      </c>
      <c r="G77" s="68">
        <v>2</v>
      </c>
      <c r="H77" s="68">
        <v>2</v>
      </c>
      <c r="I77" s="68">
        <v>3</v>
      </c>
      <c r="J77" s="68">
        <v>3</v>
      </c>
      <c r="K77" s="68">
        <v>3</v>
      </c>
      <c r="L77" s="68">
        <v>3</v>
      </c>
      <c r="M77" s="68">
        <v>3</v>
      </c>
      <c r="N77" s="339">
        <v>3</v>
      </c>
      <c r="O77" s="68"/>
      <c r="P77" s="144"/>
      <c r="Q77" s="144"/>
      <c r="R77" s="36"/>
    </row>
    <row r="78" spans="1:18" s="27" customFormat="1" ht="23.25" customHeight="1">
      <c r="A78"/>
      <c r="B78" s="275" t="s">
        <v>55</v>
      </c>
      <c r="C78" s="84">
        <v>10</v>
      </c>
      <c r="D78" s="84">
        <v>10</v>
      </c>
      <c r="E78" s="84">
        <v>9</v>
      </c>
      <c r="F78" s="84">
        <v>9</v>
      </c>
      <c r="G78" s="68">
        <v>10</v>
      </c>
      <c r="H78" s="68">
        <v>10</v>
      </c>
      <c r="I78" s="68">
        <v>10</v>
      </c>
      <c r="J78" s="68">
        <v>10</v>
      </c>
      <c r="K78" s="68">
        <v>10</v>
      </c>
      <c r="L78" s="68">
        <v>10</v>
      </c>
      <c r="M78" s="68">
        <v>10</v>
      </c>
      <c r="N78" s="339">
        <v>10</v>
      </c>
      <c r="O78" s="134"/>
      <c r="P78" s="144"/>
      <c r="Q78" s="144"/>
      <c r="R78" s="36"/>
    </row>
    <row r="79" spans="1:18" s="27" customFormat="1" ht="23.25" customHeight="1">
      <c r="A79"/>
      <c r="B79" s="275" t="s">
        <v>292</v>
      </c>
      <c r="C79" s="84">
        <v>18</v>
      </c>
      <c r="D79" s="84">
        <v>18</v>
      </c>
      <c r="E79" s="84">
        <v>18</v>
      </c>
      <c r="F79" s="84">
        <v>17</v>
      </c>
      <c r="G79" s="68">
        <v>17</v>
      </c>
      <c r="H79" s="68">
        <v>17</v>
      </c>
      <c r="I79" s="68">
        <v>17</v>
      </c>
      <c r="J79" s="68">
        <v>17</v>
      </c>
      <c r="K79" s="68">
        <v>17</v>
      </c>
      <c r="L79" s="68">
        <v>17</v>
      </c>
      <c r="M79" s="68">
        <v>17</v>
      </c>
      <c r="N79" s="339">
        <v>17</v>
      </c>
      <c r="O79" s="134"/>
      <c r="P79" s="144"/>
      <c r="Q79" s="144"/>
      <c r="R79" s="36"/>
    </row>
    <row r="80" spans="1:18" s="27" customFormat="1" ht="23.25" customHeight="1">
      <c r="A80"/>
      <c r="B80" s="275" t="s">
        <v>36</v>
      </c>
      <c r="C80" s="84">
        <v>20</v>
      </c>
      <c r="D80" s="84">
        <v>20</v>
      </c>
      <c r="E80" s="84">
        <v>20</v>
      </c>
      <c r="F80" s="84">
        <v>20</v>
      </c>
      <c r="G80" s="68">
        <v>18</v>
      </c>
      <c r="H80" s="68">
        <v>18</v>
      </c>
      <c r="I80" s="68">
        <v>18</v>
      </c>
      <c r="J80" s="68">
        <v>18</v>
      </c>
      <c r="K80" s="68">
        <v>18</v>
      </c>
      <c r="L80" s="68">
        <v>18</v>
      </c>
      <c r="M80" s="68">
        <v>18</v>
      </c>
      <c r="N80" s="339">
        <v>18</v>
      </c>
      <c r="O80" s="134"/>
      <c r="P80" s="144"/>
      <c r="Q80" s="144"/>
      <c r="R80" s="36"/>
    </row>
    <row r="81" spans="1:18" s="27" customFormat="1" ht="23.25" customHeight="1">
      <c r="A81"/>
      <c r="B81" s="275" t="s">
        <v>93</v>
      </c>
      <c r="C81" s="84">
        <v>4</v>
      </c>
      <c r="D81" s="84">
        <v>3</v>
      </c>
      <c r="E81" s="84">
        <v>4</v>
      </c>
      <c r="F81" s="84">
        <v>4</v>
      </c>
      <c r="G81" s="68">
        <v>4</v>
      </c>
      <c r="H81" s="68">
        <v>4</v>
      </c>
      <c r="I81" s="68">
        <v>4</v>
      </c>
      <c r="J81" s="68">
        <v>4</v>
      </c>
      <c r="K81" s="68">
        <v>2</v>
      </c>
      <c r="L81" s="68">
        <v>2</v>
      </c>
      <c r="M81" s="68">
        <v>2</v>
      </c>
      <c r="N81" s="339">
        <v>2</v>
      </c>
      <c r="O81" s="134"/>
      <c r="P81" s="144"/>
      <c r="Q81" s="144"/>
      <c r="R81" s="36"/>
    </row>
    <row r="82" spans="1:18" s="27" customFormat="1" ht="23.25" customHeight="1">
      <c r="A82"/>
      <c r="B82" s="275" t="s">
        <v>46</v>
      </c>
      <c r="C82" s="84">
        <v>11</v>
      </c>
      <c r="D82" s="84">
        <v>11</v>
      </c>
      <c r="E82" s="84">
        <v>11</v>
      </c>
      <c r="F82" s="84">
        <v>11</v>
      </c>
      <c r="G82" s="68">
        <v>11</v>
      </c>
      <c r="H82" s="68">
        <v>11</v>
      </c>
      <c r="I82" s="68">
        <v>11</v>
      </c>
      <c r="J82" s="68">
        <v>11</v>
      </c>
      <c r="K82" s="68">
        <v>11</v>
      </c>
      <c r="L82" s="68">
        <v>11</v>
      </c>
      <c r="M82" s="68">
        <v>11</v>
      </c>
      <c r="N82" s="339">
        <v>11</v>
      </c>
      <c r="O82" s="134"/>
      <c r="P82" s="144"/>
      <c r="Q82" s="144"/>
      <c r="R82" s="36"/>
    </row>
    <row r="83" spans="1:18" s="27" customFormat="1" ht="23.25" customHeight="1">
      <c r="A83"/>
      <c r="B83" s="275" t="s">
        <v>32</v>
      </c>
      <c r="C83" s="84">
        <v>13</v>
      </c>
      <c r="D83" s="84">
        <v>13</v>
      </c>
      <c r="E83" s="84">
        <v>13</v>
      </c>
      <c r="F83" s="84">
        <v>13</v>
      </c>
      <c r="G83" s="68">
        <v>13</v>
      </c>
      <c r="H83" s="68">
        <v>13</v>
      </c>
      <c r="I83" s="68">
        <v>13</v>
      </c>
      <c r="J83" s="68">
        <v>12</v>
      </c>
      <c r="K83" s="68">
        <v>14</v>
      </c>
      <c r="L83" s="68">
        <v>13</v>
      </c>
      <c r="M83" s="68">
        <v>13</v>
      </c>
      <c r="N83" s="339">
        <v>13</v>
      </c>
      <c r="O83" s="134"/>
      <c r="P83" s="144"/>
      <c r="Q83" s="144"/>
      <c r="R83" s="36"/>
    </row>
    <row r="84" spans="1:18" s="27" customFormat="1" ht="23.25" customHeight="1">
      <c r="A84"/>
      <c r="B84" s="275" t="s">
        <v>102</v>
      </c>
      <c r="C84" s="84">
        <v>0</v>
      </c>
      <c r="D84" s="84">
        <v>0</v>
      </c>
      <c r="E84" s="84">
        <v>0</v>
      </c>
      <c r="F84" s="84">
        <v>2</v>
      </c>
      <c r="G84" s="68">
        <v>2</v>
      </c>
      <c r="H84" s="68">
        <v>2</v>
      </c>
      <c r="I84" s="68">
        <v>2</v>
      </c>
      <c r="J84" s="68">
        <v>2</v>
      </c>
      <c r="K84" s="68">
        <v>2</v>
      </c>
      <c r="L84" s="68">
        <v>2</v>
      </c>
      <c r="M84" s="68">
        <v>2</v>
      </c>
      <c r="N84" s="339">
        <v>2</v>
      </c>
      <c r="O84" s="134"/>
      <c r="P84" s="144"/>
      <c r="Q84" s="144"/>
      <c r="R84" s="36"/>
    </row>
    <row r="85" spans="1:18" s="27" customFormat="1" ht="23.25" customHeight="1">
      <c r="A85"/>
      <c r="B85" s="275" t="s">
        <v>68</v>
      </c>
      <c r="C85" s="84">
        <v>8</v>
      </c>
      <c r="D85" s="84">
        <v>8</v>
      </c>
      <c r="E85" s="84">
        <v>8</v>
      </c>
      <c r="F85" s="84">
        <v>8</v>
      </c>
      <c r="G85" s="68">
        <v>9</v>
      </c>
      <c r="H85" s="68">
        <v>9</v>
      </c>
      <c r="I85" s="68">
        <v>9</v>
      </c>
      <c r="J85" s="68">
        <v>8</v>
      </c>
      <c r="K85" s="68">
        <v>7</v>
      </c>
      <c r="L85" s="68">
        <v>7</v>
      </c>
      <c r="M85" s="68">
        <v>7</v>
      </c>
      <c r="N85" s="339">
        <v>7</v>
      </c>
      <c r="O85" s="134"/>
      <c r="P85" s="144"/>
      <c r="Q85" s="144"/>
      <c r="R85" s="36"/>
    </row>
    <row r="86" spans="1:18" s="27" customFormat="1" ht="23.25" customHeight="1">
      <c r="A86"/>
      <c r="B86" s="275" t="s">
        <v>626</v>
      </c>
      <c r="C86" s="84">
        <v>14</v>
      </c>
      <c r="D86" s="84">
        <v>14</v>
      </c>
      <c r="E86" s="84">
        <v>14</v>
      </c>
      <c r="F86" s="84">
        <v>15</v>
      </c>
      <c r="G86" s="68">
        <v>15</v>
      </c>
      <c r="H86" s="68">
        <v>15</v>
      </c>
      <c r="I86" s="68">
        <v>15</v>
      </c>
      <c r="J86" s="68">
        <v>15</v>
      </c>
      <c r="K86" s="68">
        <v>15</v>
      </c>
      <c r="L86" s="68">
        <v>15</v>
      </c>
      <c r="M86" s="68">
        <v>15</v>
      </c>
      <c r="N86" s="339">
        <v>15</v>
      </c>
      <c r="O86" s="134"/>
      <c r="P86" s="144"/>
      <c r="Q86" s="144"/>
      <c r="R86" s="36"/>
    </row>
    <row r="87" spans="1:18" s="27" customFormat="1" ht="23.25" customHeight="1">
      <c r="A87"/>
      <c r="B87" s="275" t="s">
        <v>89</v>
      </c>
      <c r="C87" s="84">
        <v>4</v>
      </c>
      <c r="D87" s="84">
        <v>4</v>
      </c>
      <c r="E87" s="84">
        <v>3</v>
      </c>
      <c r="F87" s="84">
        <v>4</v>
      </c>
      <c r="G87" s="68">
        <v>4</v>
      </c>
      <c r="H87" s="68">
        <v>4</v>
      </c>
      <c r="I87" s="68">
        <v>4</v>
      </c>
      <c r="J87" s="68">
        <v>4</v>
      </c>
      <c r="K87" s="68">
        <v>4</v>
      </c>
      <c r="L87" s="68">
        <v>4</v>
      </c>
      <c r="M87" s="68">
        <v>4</v>
      </c>
      <c r="N87" s="339">
        <v>4</v>
      </c>
      <c r="O87" s="134"/>
      <c r="P87" s="144"/>
      <c r="Q87" s="144"/>
      <c r="R87" s="36"/>
    </row>
    <row r="88" spans="1:18" s="27" customFormat="1" ht="23.25" customHeight="1">
      <c r="A88"/>
      <c r="B88" s="275" t="s">
        <v>29</v>
      </c>
      <c r="C88" s="84">
        <v>15</v>
      </c>
      <c r="D88" s="84">
        <v>15</v>
      </c>
      <c r="E88" s="84">
        <v>16</v>
      </c>
      <c r="F88" s="84">
        <v>16</v>
      </c>
      <c r="G88" s="68">
        <v>16</v>
      </c>
      <c r="H88" s="68">
        <v>16</v>
      </c>
      <c r="I88" s="68">
        <v>16</v>
      </c>
      <c r="J88" s="68">
        <v>16</v>
      </c>
      <c r="K88" s="68">
        <v>16</v>
      </c>
      <c r="L88" s="68">
        <v>6</v>
      </c>
      <c r="M88" s="68">
        <v>6</v>
      </c>
      <c r="N88" s="339">
        <v>6</v>
      </c>
      <c r="O88" s="134"/>
      <c r="P88" s="144"/>
      <c r="Q88" s="144"/>
      <c r="R88" s="36"/>
    </row>
    <row r="89" spans="1:18" s="27" customFormat="1" ht="23.25" customHeight="1">
      <c r="A89"/>
      <c r="B89" s="275" t="s">
        <v>20</v>
      </c>
      <c r="C89" s="84">
        <v>22</v>
      </c>
      <c r="D89" s="84">
        <v>22</v>
      </c>
      <c r="E89" s="84">
        <v>22</v>
      </c>
      <c r="F89" s="84">
        <v>22</v>
      </c>
      <c r="G89" s="68">
        <v>22</v>
      </c>
      <c r="H89" s="68">
        <v>22</v>
      </c>
      <c r="I89" s="68">
        <v>19</v>
      </c>
      <c r="J89" s="68">
        <v>19</v>
      </c>
      <c r="K89" s="68">
        <v>19</v>
      </c>
      <c r="L89" s="68">
        <v>19</v>
      </c>
      <c r="M89" s="68">
        <v>19</v>
      </c>
      <c r="N89" s="339">
        <v>18</v>
      </c>
      <c r="O89" s="134"/>
      <c r="P89" s="144"/>
      <c r="Q89" s="144"/>
      <c r="R89" s="36"/>
    </row>
    <row r="90" spans="1:18" s="27" customFormat="1" ht="23.25" customHeight="1">
      <c r="A90"/>
      <c r="B90" s="275" t="s">
        <v>40</v>
      </c>
      <c r="C90" s="84">
        <v>17</v>
      </c>
      <c r="D90" s="84">
        <v>17</v>
      </c>
      <c r="E90" s="84">
        <v>17</v>
      </c>
      <c r="F90" s="84">
        <v>16</v>
      </c>
      <c r="G90" s="68">
        <v>15</v>
      </c>
      <c r="H90" s="68">
        <v>15</v>
      </c>
      <c r="I90" s="68">
        <v>15</v>
      </c>
      <c r="J90" s="68">
        <v>15</v>
      </c>
      <c r="K90" s="68">
        <v>15</v>
      </c>
      <c r="L90" s="68">
        <v>15</v>
      </c>
      <c r="M90" s="68">
        <v>15</v>
      </c>
      <c r="N90" s="339">
        <v>15</v>
      </c>
      <c r="O90" s="134"/>
      <c r="P90" s="144"/>
      <c r="Q90" s="144"/>
      <c r="R90" s="36"/>
    </row>
    <row r="91" spans="1:18" s="27" customFormat="1" ht="23.25" customHeight="1">
      <c r="A91"/>
      <c r="B91" s="275" t="s">
        <v>86</v>
      </c>
      <c r="C91" s="84">
        <v>4</v>
      </c>
      <c r="D91" s="84">
        <v>4</v>
      </c>
      <c r="E91" s="84">
        <v>3</v>
      </c>
      <c r="F91" s="84">
        <v>4</v>
      </c>
      <c r="G91" s="68">
        <v>4</v>
      </c>
      <c r="H91" s="68">
        <v>4</v>
      </c>
      <c r="I91" s="68">
        <v>4</v>
      </c>
      <c r="J91" s="68">
        <v>4</v>
      </c>
      <c r="K91" s="68">
        <v>4</v>
      </c>
      <c r="L91" s="68">
        <v>4</v>
      </c>
      <c r="M91" s="68">
        <v>4</v>
      </c>
      <c r="N91" s="339">
        <v>4</v>
      </c>
      <c r="O91" s="134"/>
      <c r="P91" s="144"/>
      <c r="Q91" s="144"/>
      <c r="R91" s="36"/>
    </row>
    <row r="92" spans="1:18" s="27" customFormat="1" ht="23.25" customHeight="1">
      <c r="A92"/>
      <c r="B92" s="275" t="s">
        <v>65</v>
      </c>
      <c r="C92" s="84">
        <v>15</v>
      </c>
      <c r="D92" s="84">
        <v>15</v>
      </c>
      <c r="E92" s="84">
        <v>15</v>
      </c>
      <c r="F92" s="84">
        <v>15</v>
      </c>
      <c r="G92" s="68">
        <v>15</v>
      </c>
      <c r="H92" s="68">
        <v>15</v>
      </c>
      <c r="I92" s="68">
        <v>15</v>
      </c>
      <c r="J92" s="68">
        <v>15</v>
      </c>
      <c r="K92" s="68">
        <v>15</v>
      </c>
      <c r="L92" s="68">
        <v>15</v>
      </c>
      <c r="M92" s="68">
        <v>15</v>
      </c>
      <c r="N92" s="339">
        <v>15</v>
      </c>
      <c r="O92" s="134"/>
      <c r="P92" s="144"/>
      <c r="Q92" s="144"/>
      <c r="R92" s="36"/>
    </row>
    <row r="93" spans="1:18" s="27" customFormat="1" ht="23.25" customHeight="1">
      <c r="A93"/>
      <c r="B93" s="275" t="s">
        <v>75</v>
      </c>
      <c r="C93" s="84">
        <v>5</v>
      </c>
      <c r="D93" s="84">
        <v>5</v>
      </c>
      <c r="E93" s="84">
        <v>5</v>
      </c>
      <c r="F93" s="84">
        <v>5</v>
      </c>
      <c r="G93" s="68">
        <v>5</v>
      </c>
      <c r="H93" s="68">
        <v>5</v>
      </c>
      <c r="I93" s="68">
        <v>5</v>
      </c>
      <c r="J93" s="68">
        <v>5</v>
      </c>
      <c r="K93" s="68">
        <v>5</v>
      </c>
      <c r="L93" s="68">
        <v>5</v>
      </c>
      <c r="M93" s="68">
        <v>5</v>
      </c>
      <c r="N93" s="339">
        <v>5</v>
      </c>
      <c r="O93" s="134"/>
      <c r="P93" s="144"/>
      <c r="Q93" s="144"/>
      <c r="R93" s="36"/>
    </row>
    <row r="94" spans="1:18" s="27" customFormat="1" ht="23.25" customHeight="1">
      <c r="A94"/>
      <c r="B94" s="275" t="s">
        <v>43</v>
      </c>
      <c r="C94" s="84">
        <v>25</v>
      </c>
      <c r="D94" s="84">
        <v>23</v>
      </c>
      <c r="E94" s="84">
        <v>22</v>
      </c>
      <c r="F94" s="84">
        <v>22</v>
      </c>
      <c r="G94" s="68">
        <v>22</v>
      </c>
      <c r="H94" s="68">
        <v>22</v>
      </c>
      <c r="I94" s="68">
        <v>22</v>
      </c>
      <c r="J94" s="68">
        <v>22</v>
      </c>
      <c r="K94" s="68">
        <v>22</v>
      </c>
      <c r="L94" s="68">
        <v>22</v>
      </c>
      <c r="M94" s="68">
        <v>22</v>
      </c>
      <c r="N94" s="339">
        <v>22</v>
      </c>
      <c r="O94" s="134"/>
      <c r="P94" s="144"/>
      <c r="Q94" s="144"/>
      <c r="R94" s="36"/>
    </row>
    <row r="95" spans="1:18" s="27" customFormat="1" ht="23.25" customHeight="1">
      <c r="A95"/>
      <c r="B95" s="281" t="s">
        <v>485</v>
      </c>
      <c r="C95" s="70">
        <f t="shared" ref="C95:N95" si="9">SUM(C75:C94)</f>
        <v>238</v>
      </c>
      <c r="D95" s="70">
        <f t="shared" si="9"/>
        <v>235</v>
      </c>
      <c r="E95" s="70">
        <f t="shared" si="9"/>
        <v>233</v>
      </c>
      <c r="F95" s="70">
        <f t="shared" si="9"/>
        <v>238</v>
      </c>
      <c r="G95" s="70">
        <f t="shared" si="9"/>
        <v>238</v>
      </c>
      <c r="H95" s="70">
        <f t="shared" si="9"/>
        <v>238</v>
      </c>
      <c r="I95" s="70">
        <f t="shared" si="9"/>
        <v>236</v>
      </c>
      <c r="J95" s="70">
        <f t="shared" si="9"/>
        <v>234</v>
      </c>
      <c r="K95" s="70">
        <f t="shared" si="9"/>
        <v>231</v>
      </c>
      <c r="L95" s="70">
        <f t="shared" si="9"/>
        <v>220</v>
      </c>
      <c r="M95" s="70">
        <f t="shared" si="9"/>
        <v>219</v>
      </c>
      <c r="N95" s="71">
        <f t="shared" si="9"/>
        <v>217</v>
      </c>
      <c r="O95" s="134"/>
      <c r="P95" s="144"/>
      <c r="Q95" s="144"/>
      <c r="R95" s="36"/>
    </row>
    <row r="96" spans="1:18" s="27" customFormat="1" ht="23.25" customHeight="1">
      <c r="A96"/>
      <c r="B96" s="18" t="s">
        <v>616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34"/>
      <c r="P96" s="144"/>
      <c r="Q96" s="144"/>
      <c r="R96" s="36"/>
    </row>
    <row r="97" spans="1:18" s="27" customFormat="1" ht="23.25" customHeight="1">
      <c r="A97"/>
      <c r="B97" s="18" t="s">
        <v>627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34"/>
      <c r="P97" s="144"/>
      <c r="Q97" s="144"/>
      <c r="R97" s="36"/>
    </row>
    <row r="98" spans="1:18" s="27" customFormat="1" ht="23.25" customHeight="1">
      <c r="A9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34"/>
      <c r="P98" s="144"/>
      <c r="Q98" s="144"/>
      <c r="R98" s="36"/>
    </row>
    <row r="99" spans="1:18" s="27" customFormat="1" ht="23.25" customHeight="1">
      <c r="A9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34"/>
      <c r="P99" s="144"/>
      <c r="Q99" s="144"/>
      <c r="R99" s="36"/>
    </row>
    <row r="100" spans="1:18" s="27" customFormat="1" ht="23.25" customHeight="1">
      <c r="A100"/>
      <c r="B100" s="272" t="s">
        <v>628</v>
      </c>
      <c r="C100" s="18"/>
      <c r="D100" s="18"/>
      <c r="E100" s="331"/>
      <c r="F100" s="331"/>
      <c r="G100" s="331"/>
      <c r="H100" s="331"/>
      <c r="I100" s="18"/>
      <c r="J100" s="18"/>
      <c r="K100" s="18"/>
      <c r="L100" s="18"/>
      <c r="M100" s="18"/>
      <c r="N100" s="18"/>
      <c r="O100" s="134"/>
      <c r="P100" s="144"/>
      <c r="Q100" s="144"/>
      <c r="R100" s="36"/>
    </row>
    <row r="101" spans="1:18" s="27" customFormat="1" ht="23.25" customHeight="1">
      <c r="A101"/>
      <c r="B101" s="62" t="s">
        <v>625</v>
      </c>
      <c r="C101" s="274" t="s">
        <v>604</v>
      </c>
      <c r="D101" s="274" t="s">
        <v>605</v>
      </c>
      <c r="E101" s="274" t="s">
        <v>606</v>
      </c>
      <c r="F101" s="274" t="s">
        <v>607</v>
      </c>
      <c r="G101" s="274" t="s">
        <v>608</v>
      </c>
      <c r="H101" s="274" t="s">
        <v>609</v>
      </c>
      <c r="I101" s="274" t="s">
        <v>610</v>
      </c>
      <c r="J101" s="274" t="s">
        <v>611</v>
      </c>
      <c r="K101" s="274" t="s">
        <v>612</v>
      </c>
      <c r="L101" s="274" t="s">
        <v>613</v>
      </c>
      <c r="M101" s="274" t="s">
        <v>614</v>
      </c>
      <c r="N101" s="338" t="s">
        <v>615</v>
      </c>
      <c r="O101" s="134"/>
      <c r="P101" s="144"/>
      <c r="Q101" s="144"/>
      <c r="R101" s="36"/>
    </row>
    <row r="102" spans="1:18" s="27" customFormat="1" ht="23.25" customHeight="1">
      <c r="A102"/>
      <c r="B102" s="275" t="s">
        <v>51</v>
      </c>
      <c r="C102" s="342">
        <v>13500</v>
      </c>
      <c r="D102" s="342">
        <v>13500</v>
      </c>
      <c r="E102" s="342">
        <v>13500</v>
      </c>
      <c r="F102" s="342">
        <v>13500</v>
      </c>
      <c r="G102" s="330">
        <v>13500</v>
      </c>
      <c r="H102" s="330">
        <v>13500</v>
      </c>
      <c r="I102" s="330">
        <v>13500</v>
      </c>
      <c r="J102" s="330">
        <v>13500</v>
      </c>
      <c r="K102" s="330">
        <v>13500</v>
      </c>
      <c r="L102" s="330">
        <v>13500</v>
      </c>
      <c r="M102" s="330">
        <v>12000</v>
      </c>
      <c r="N102" s="340">
        <v>12000</v>
      </c>
      <c r="O102" s="134"/>
      <c r="P102" s="144"/>
      <c r="Q102" s="144"/>
      <c r="R102" s="36"/>
    </row>
    <row r="103" spans="1:18" s="27" customFormat="1" ht="23.25" customHeight="1">
      <c r="A103"/>
      <c r="B103" s="275" t="s">
        <v>15</v>
      </c>
      <c r="C103" s="342">
        <v>36000</v>
      </c>
      <c r="D103" s="342">
        <v>34500</v>
      </c>
      <c r="E103" s="342">
        <v>37500</v>
      </c>
      <c r="F103" s="342">
        <v>36000</v>
      </c>
      <c r="G103" s="330">
        <v>39000</v>
      </c>
      <c r="H103" s="330">
        <v>37500</v>
      </c>
      <c r="I103" s="330">
        <v>37500</v>
      </c>
      <c r="J103" s="330">
        <v>37500</v>
      </c>
      <c r="K103" s="330">
        <v>34500</v>
      </c>
      <c r="L103" s="330">
        <v>34500</v>
      </c>
      <c r="M103" s="330">
        <v>34500</v>
      </c>
      <c r="N103" s="340">
        <v>33000</v>
      </c>
      <c r="O103" s="72"/>
      <c r="P103" s="72"/>
      <c r="Q103" s="72"/>
      <c r="R103" s="36"/>
    </row>
    <row r="104" spans="1:18" s="27" customFormat="1" ht="23.25" customHeight="1">
      <c r="A104"/>
      <c r="B104" s="275" t="s">
        <v>99</v>
      </c>
      <c r="C104" s="342">
        <v>0</v>
      </c>
      <c r="D104" s="342">
        <v>0</v>
      </c>
      <c r="E104" s="342">
        <v>0</v>
      </c>
      <c r="F104" s="342">
        <v>1500</v>
      </c>
      <c r="G104" s="330">
        <v>3000</v>
      </c>
      <c r="H104" s="330">
        <v>3000</v>
      </c>
      <c r="I104" s="330">
        <v>4500</v>
      </c>
      <c r="J104" s="330">
        <v>4500</v>
      </c>
      <c r="K104" s="330">
        <v>4500</v>
      </c>
      <c r="L104" s="330">
        <v>4500</v>
      </c>
      <c r="M104" s="330">
        <v>4500</v>
      </c>
      <c r="N104" s="340">
        <v>4500</v>
      </c>
      <c r="O104" s="72"/>
      <c r="P104" s="72"/>
      <c r="Q104" s="72"/>
      <c r="R104" s="36"/>
    </row>
    <row r="105" spans="1:18" s="27" customFormat="1" ht="23.25" customHeight="1">
      <c r="A105"/>
      <c r="B105" s="275" t="s">
        <v>55</v>
      </c>
      <c r="C105" s="342">
        <v>15000</v>
      </c>
      <c r="D105" s="342">
        <v>15000</v>
      </c>
      <c r="E105" s="342">
        <v>12000</v>
      </c>
      <c r="F105" s="342">
        <v>15000</v>
      </c>
      <c r="G105" s="330">
        <v>15000</v>
      </c>
      <c r="H105" s="330">
        <v>15000</v>
      </c>
      <c r="I105" s="330">
        <v>15000</v>
      </c>
      <c r="J105" s="330">
        <v>15000</v>
      </c>
      <c r="K105" s="330">
        <v>15000</v>
      </c>
      <c r="L105" s="330">
        <v>15000</v>
      </c>
      <c r="M105" s="330">
        <v>15000</v>
      </c>
      <c r="N105" s="340">
        <v>15000</v>
      </c>
      <c r="O105" s="36"/>
      <c r="P105" s="36"/>
      <c r="Q105" s="36"/>
      <c r="R105" s="36"/>
    </row>
    <row r="106" spans="1:18" s="27" customFormat="1" ht="23.25" customHeight="1">
      <c r="A106"/>
      <c r="B106" s="275" t="s">
        <v>292</v>
      </c>
      <c r="C106" s="342">
        <v>27000</v>
      </c>
      <c r="D106" s="342">
        <v>27000</v>
      </c>
      <c r="E106" s="342">
        <v>27000</v>
      </c>
      <c r="F106" s="342">
        <v>25500</v>
      </c>
      <c r="G106" s="330">
        <v>25500</v>
      </c>
      <c r="H106" s="330">
        <v>25500</v>
      </c>
      <c r="I106" s="330">
        <v>25500</v>
      </c>
      <c r="J106" s="330">
        <v>25500</v>
      </c>
      <c r="K106" s="330">
        <v>25500</v>
      </c>
      <c r="L106" s="330">
        <v>25500</v>
      </c>
      <c r="M106" s="330">
        <v>25500</v>
      </c>
      <c r="N106" s="340">
        <v>25500</v>
      </c>
      <c r="O106" s="36"/>
      <c r="P106" s="36"/>
      <c r="Q106" s="36"/>
      <c r="R106" s="36"/>
    </row>
    <row r="107" spans="1:18" s="27" customFormat="1" ht="23.25" customHeight="1">
      <c r="A107"/>
      <c r="B107" s="275" t="s">
        <v>36</v>
      </c>
      <c r="C107" s="342">
        <v>30000</v>
      </c>
      <c r="D107" s="342">
        <v>30000</v>
      </c>
      <c r="E107" s="342">
        <v>30000</v>
      </c>
      <c r="F107" s="342">
        <v>30000</v>
      </c>
      <c r="G107" s="330">
        <v>27000</v>
      </c>
      <c r="H107" s="330">
        <v>27000</v>
      </c>
      <c r="I107" s="330">
        <v>27000</v>
      </c>
      <c r="J107" s="330">
        <v>27000</v>
      </c>
      <c r="K107" s="330">
        <v>27000</v>
      </c>
      <c r="L107" s="330">
        <v>0</v>
      </c>
      <c r="M107" s="330">
        <v>54000</v>
      </c>
      <c r="N107" s="340">
        <v>27000</v>
      </c>
      <c r="O107" s="36"/>
      <c r="P107" s="36"/>
      <c r="Q107" s="36"/>
      <c r="R107" s="36"/>
    </row>
    <row r="108" spans="1:18" s="27" customFormat="1" ht="23.25" customHeight="1">
      <c r="A108"/>
      <c r="B108" s="275" t="s">
        <v>93</v>
      </c>
      <c r="C108" s="342">
        <v>6000</v>
      </c>
      <c r="D108" s="342">
        <v>4500</v>
      </c>
      <c r="E108" s="342">
        <v>6000</v>
      </c>
      <c r="F108" s="342">
        <v>6000</v>
      </c>
      <c r="G108" s="330">
        <v>6000</v>
      </c>
      <c r="H108" s="330">
        <v>6000</v>
      </c>
      <c r="I108" s="330">
        <v>6000</v>
      </c>
      <c r="J108" s="330">
        <v>6000</v>
      </c>
      <c r="K108" s="330">
        <v>3000</v>
      </c>
      <c r="L108" s="330">
        <v>3000</v>
      </c>
      <c r="M108" s="330">
        <v>3000</v>
      </c>
      <c r="N108" s="340">
        <v>3000</v>
      </c>
      <c r="O108" s="42"/>
      <c r="P108" s="83"/>
      <c r="Q108" s="83"/>
      <c r="R108" s="36"/>
    </row>
    <row r="109" spans="1:18" s="27" customFormat="1" ht="23.25" customHeight="1">
      <c r="A109"/>
      <c r="B109" s="275" t="s">
        <v>46</v>
      </c>
      <c r="C109" s="342">
        <v>16500</v>
      </c>
      <c r="D109" s="342">
        <v>16500</v>
      </c>
      <c r="E109" s="342">
        <v>16500</v>
      </c>
      <c r="F109" s="342">
        <v>16500</v>
      </c>
      <c r="G109" s="330">
        <v>16500</v>
      </c>
      <c r="H109" s="330">
        <v>16500</v>
      </c>
      <c r="I109" s="330">
        <v>16500</v>
      </c>
      <c r="J109" s="330">
        <v>16500</v>
      </c>
      <c r="K109" s="330">
        <v>16500</v>
      </c>
      <c r="L109" s="330">
        <v>1500</v>
      </c>
      <c r="M109" s="330">
        <v>31500</v>
      </c>
      <c r="N109" s="340">
        <v>16500</v>
      </c>
      <c r="O109" s="68"/>
      <c r="P109" s="85"/>
      <c r="Q109" s="85"/>
      <c r="R109" s="36"/>
    </row>
    <row r="110" spans="1:18" s="27" customFormat="1" ht="23.25" customHeight="1">
      <c r="A110"/>
      <c r="B110" s="275" t="s">
        <v>32</v>
      </c>
      <c r="C110" s="342">
        <v>19500</v>
      </c>
      <c r="D110" s="342">
        <v>19500</v>
      </c>
      <c r="E110" s="342">
        <v>19500</v>
      </c>
      <c r="F110" s="342">
        <v>19500</v>
      </c>
      <c r="G110" s="330">
        <v>18000</v>
      </c>
      <c r="H110" s="330">
        <v>19500</v>
      </c>
      <c r="I110" s="330">
        <v>21000</v>
      </c>
      <c r="J110" s="330">
        <v>18000</v>
      </c>
      <c r="K110" s="330">
        <v>21000</v>
      </c>
      <c r="L110" s="330">
        <v>7500</v>
      </c>
      <c r="M110" s="330">
        <v>31500</v>
      </c>
      <c r="N110" s="340">
        <v>19500</v>
      </c>
      <c r="O110" s="68"/>
      <c r="P110" s="85"/>
      <c r="Q110" s="85"/>
      <c r="R110" s="36"/>
    </row>
    <row r="111" spans="1:18" s="27" customFormat="1" ht="23.25" customHeight="1">
      <c r="A111"/>
      <c r="B111" s="275" t="s">
        <v>102</v>
      </c>
      <c r="C111" s="342">
        <v>0</v>
      </c>
      <c r="D111" s="342">
        <v>0</v>
      </c>
      <c r="E111" s="342">
        <v>0</v>
      </c>
      <c r="F111" s="342">
        <v>3000</v>
      </c>
      <c r="G111" s="330">
        <v>1500</v>
      </c>
      <c r="H111" s="330">
        <v>1500</v>
      </c>
      <c r="I111" s="330">
        <v>6000</v>
      </c>
      <c r="J111" s="330">
        <v>3000</v>
      </c>
      <c r="K111" s="330">
        <v>3000</v>
      </c>
      <c r="L111" s="330">
        <v>3000</v>
      </c>
      <c r="M111" s="330">
        <v>3000</v>
      </c>
      <c r="N111" s="340">
        <v>3000</v>
      </c>
      <c r="O111" s="68"/>
      <c r="P111" s="85"/>
      <c r="Q111" s="85"/>
      <c r="R111" s="36"/>
    </row>
    <row r="112" spans="1:18" s="27" customFormat="1" ht="23.25" customHeight="1">
      <c r="A112"/>
      <c r="B112" s="275" t="s">
        <v>68</v>
      </c>
      <c r="C112" s="342">
        <v>12000</v>
      </c>
      <c r="D112" s="342">
        <v>12000</v>
      </c>
      <c r="E112" s="342">
        <v>12000</v>
      </c>
      <c r="F112" s="342">
        <v>12000</v>
      </c>
      <c r="G112" s="330">
        <v>12000</v>
      </c>
      <c r="H112" s="330">
        <v>15000</v>
      </c>
      <c r="I112" s="330">
        <v>13500</v>
      </c>
      <c r="J112" s="330">
        <v>12000</v>
      </c>
      <c r="K112" s="330">
        <v>10500</v>
      </c>
      <c r="L112" s="330">
        <v>10500</v>
      </c>
      <c r="M112" s="330">
        <v>10500</v>
      </c>
      <c r="N112" s="340">
        <v>10500</v>
      </c>
      <c r="O112" s="68"/>
      <c r="P112" s="85"/>
      <c r="Q112" s="85"/>
      <c r="R112" s="36"/>
    </row>
    <row r="113" spans="1:18" s="27" customFormat="1" ht="23.25" customHeight="1">
      <c r="A113"/>
      <c r="B113" s="275" t="s">
        <v>626</v>
      </c>
      <c r="C113" s="342">
        <v>21000</v>
      </c>
      <c r="D113" s="342">
        <v>21000</v>
      </c>
      <c r="E113" s="342">
        <v>19500</v>
      </c>
      <c r="F113" s="342">
        <v>24000</v>
      </c>
      <c r="G113" s="330">
        <v>22500</v>
      </c>
      <c r="H113" s="330">
        <v>22500</v>
      </c>
      <c r="I113" s="330">
        <v>22500</v>
      </c>
      <c r="J113" s="330">
        <v>22500</v>
      </c>
      <c r="K113" s="330">
        <v>22500</v>
      </c>
      <c r="L113" s="330">
        <v>22500</v>
      </c>
      <c r="M113" s="330">
        <v>22500</v>
      </c>
      <c r="N113" s="340">
        <v>22500</v>
      </c>
      <c r="O113" s="68"/>
      <c r="P113" s="85"/>
      <c r="Q113" s="85"/>
      <c r="R113" s="36"/>
    </row>
    <row r="114" spans="1:18" s="27" customFormat="1" ht="23.25" customHeight="1">
      <c r="A114"/>
      <c r="B114" s="275" t="s">
        <v>89</v>
      </c>
      <c r="C114" s="342">
        <v>6000</v>
      </c>
      <c r="D114" s="342">
        <v>6000</v>
      </c>
      <c r="E114" s="342">
        <v>4500</v>
      </c>
      <c r="F114" s="342">
        <v>6000</v>
      </c>
      <c r="G114" s="330">
        <v>4500</v>
      </c>
      <c r="H114" s="330">
        <v>4500</v>
      </c>
      <c r="I114" s="330">
        <v>9000</v>
      </c>
      <c r="J114" s="330">
        <v>6000</v>
      </c>
      <c r="K114" s="330">
        <v>6000</v>
      </c>
      <c r="L114" s="330">
        <v>6000</v>
      </c>
      <c r="M114" s="330">
        <v>6000</v>
      </c>
      <c r="N114" s="340">
        <v>6000</v>
      </c>
      <c r="O114" s="68"/>
      <c r="P114" s="85"/>
      <c r="Q114" s="85"/>
      <c r="R114" s="36"/>
    </row>
    <row r="115" spans="1:18" s="27" customFormat="1" ht="23.25" customHeight="1">
      <c r="A115"/>
      <c r="B115" s="275" t="s">
        <v>29</v>
      </c>
      <c r="C115" s="342">
        <v>22500</v>
      </c>
      <c r="D115" s="342">
        <v>22500</v>
      </c>
      <c r="E115" s="342">
        <v>24000</v>
      </c>
      <c r="F115" s="342">
        <v>24000</v>
      </c>
      <c r="G115" s="330">
        <v>24000</v>
      </c>
      <c r="H115" s="330">
        <v>24000</v>
      </c>
      <c r="I115" s="330">
        <v>24000</v>
      </c>
      <c r="J115" s="330">
        <v>24000</v>
      </c>
      <c r="K115" s="330">
        <v>24000</v>
      </c>
      <c r="L115" s="330">
        <v>9000</v>
      </c>
      <c r="M115" s="330">
        <v>9000</v>
      </c>
      <c r="N115" s="340">
        <v>9000</v>
      </c>
      <c r="O115" s="68"/>
      <c r="P115" s="85"/>
      <c r="Q115" s="85"/>
      <c r="R115" s="36"/>
    </row>
    <row r="116" spans="1:18" s="27" customFormat="1" ht="23.25" customHeight="1">
      <c r="A116"/>
      <c r="B116" s="275" t="s">
        <v>20</v>
      </c>
      <c r="C116" s="342">
        <v>33000</v>
      </c>
      <c r="D116" s="342">
        <v>33000</v>
      </c>
      <c r="E116" s="342">
        <v>33000</v>
      </c>
      <c r="F116" s="342">
        <v>33000</v>
      </c>
      <c r="G116" s="330">
        <v>33000</v>
      </c>
      <c r="H116" s="330">
        <v>33000</v>
      </c>
      <c r="I116" s="330">
        <v>28500</v>
      </c>
      <c r="J116" s="330">
        <v>28500</v>
      </c>
      <c r="K116" s="330">
        <v>28500</v>
      </c>
      <c r="L116" s="330">
        <v>28500</v>
      </c>
      <c r="M116" s="330">
        <v>28500</v>
      </c>
      <c r="N116" s="340">
        <v>27000</v>
      </c>
      <c r="O116" s="68"/>
      <c r="P116" s="85"/>
      <c r="Q116" s="85"/>
      <c r="R116" s="36"/>
    </row>
    <row r="117" spans="1:18" s="27" customFormat="1" ht="23.25" customHeight="1">
      <c r="A117"/>
      <c r="B117" s="275" t="s">
        <v>40</v>
      </c>
      <c r="C117" s="342">
        <v>25500</v>
      </c>
      <c r="D117" s="342">
        <v>25500</v>
      </c>
      <c r="E117" s="342">
        <v>25500</v>
      </c>
      <c r="F117" s="342">
        <v>24000</v>
      </c>
      <c r="G117" s="330">
        <v>22500</v>
      </c>
      <c r="H117" s="330">
        <v>22500</v>
      </c>
      <c r="I117" s="330">
        <v>22500</v>
      </c>
      <c r="J117" s="330">
        <v>22500</v>
      </c>
      <c r="K117" s="330">
        <v>22500</v>
      </c>
      <c r="L117" s="330">
        <v>22500</v>
      </c>
      <c r="M117" s="330">
        <v>22500</v>
      </c>
      <c r="N117" s="340">
        <v>22500</v>
      </c>
      <c r="O117" s="68"/>
      <c r="P117" s="85"/>
      <c r="Q117" s="85"/>
      <c r="R117" s="36"/>
    </row>
    <row r="118" spans="1:18" s="27" customFormat="1" ht="23.25" customHeight="1">
      <c r="A118"/>
      <c r="B118" s="275" t="s">
        <v>86</v>
      </c>
      <c r="C118" s="342">
        <v>6000</v>
      </c>
      <c r="D118" s="342">
        <v>6000</v>
      </c>
      <c r="E118" s="342">
        <v>4500</v>
      </c>
      <c r="F118" s="342">
        <v>6000</v>
      </c>
      <c r="G118" s="330">
        <v>6000</v>
      </c>
      <c r="H118" s="330">
        <v>6000</v>
      </c>
      <c r="I118" s="330">
        <v>6000</v>
      </c>
      <c r="J118" s="330">
        <v>6000</v>
      </c>
      <c r="K118" s="330">
        <v>6000</v>
      </c>
      <c r="L118" s="330">
        <v>6000</v>
      </c>
      <c r="M118" s="330">
        <v>6000</v>
      </c>
      <c r="N118" s="340">
        <v>6000</v>
      </c>
      <c r="O118" s="68"/>
      <c r="P118" s="85"/>
      <c r="Q118" s="85"/>
      <c r="R118" s="36"/>
    </row>
    <row r="119" spans="1:18" s="27" customFormat="1" ht="23.25" customHeight="1">
      <c r="A119"/>
      <c r="B119" s="275" t="s">
        <v>65</v>
      </c>
      <c r="C119" s="342">
        <v>22500</v>
      </c>
      <c r="D119" s="342">
        <v>22500</v>
      </c>
      <c r="E119" s="342">
        <v>22500</v>
      </c>
      <c r="F119" s="342">
        <v>22500</v>
      </c>
      <c r="G119" s="330">
        <v>22500</v>
      </c>
      <c r="H119" s="330">
        <v>22500</v>
      </c>
      <c r="I119" s="330">
        <v>22500</v>
      </c>
      <c r="J119" s="330">
        <v>22500</v>
      </c>
      <c r="K119" s="330">
        <v>22500</v>
      </c>
      <c r="L119" s="330">
        <v>1500</v>
      </c>
      <c r="M119" s="330">
        <v>43500</v>
      </c>
      <c r="N119" s="340">
        <v>22500</v>
      </c>
      <c r="O119" s="68"/>
      <c r="P119" s="85"/>
      <c r="Q119" s="85"/>
      <c r="R119" s="36"/>
    </row>
    <row r="120" spans="1:18" s="27" customFormat="1" ht="23.25" customHeight="1">
      <c r="A120"/>
      <c r="B120" s="275" t="s">
        <v>75</v>
      </c>
      <c r="C120" s="342">
        <v>7500</v>
      </c>
      <c r="D120" s="342">
        <v>7500</v>
      </c>
      <c r="E120" s="342">
        <v>7500</v>
      </c>
      <c r="F120" s="342">
        <v>7500</v>
      </c>
      <c r="G120" s="330">
        <v>7500</v>
      </c>
      <c r="H120" s="330">
        <v>7500</v>
      </c>
      <c r="I120" s="330">
        <v>7500</v>
      </c>
      <c r="J120" s="330">
        <v>7500</v>
      </c>
      <c r="K120" s="330">
        <v>7500</v>
      </c>
      <c r="L120" s="330">
        <v>7500</v>
      </c>
      <c r="M120" s="330">
        <v>7500</v>
      </c>
      <c r="N120" s="340">
        <v>7500</v>
      </c>
      <c r="O120" s="68"/>
      <c r="P120" s="85"/>
      <c r="Q120" s="85"/>
      <c r="R120" s="36"/>
    </row>
    <row r="121" spans="1:18" s="27" customFormat="1" ht="23.25" customHeight="1">
      <c r="A121"/>
      <c r="B121" s="275" t="s">
        <v>43</v>
      </c>
      <c r="C121" s="342">
        <v>37500</v>
      </c>
      <c r="D121" s="342">
        <v>34500</v>
      </c>
      <c r="E121" s="342">
        <v>33000</v>
      </c>
      <c r="F121" s="342">
        <v>33000</v>
      </c>
      <c r="G121" s="330">
        <v>33000</v>
      </c>
      <c r="H121" s="330">
        <v>33000</v>
      </c>
      <c r="I121" s="330">
        <v>33000</v>
      </c>
      <c r="J121" s="330">
        <v>33000</v>
      </c>
      <c r="K121" s="330">
        <v>33000</v>
      </c>
      <c r="L121" s="330">
        <v>33000</v>
      </c>
      <c r="M121" s="330">
        <v>33000</v>
      </c>
      <c r="N121" s="340">
        <v>33000</v>
      </c>
      <c r="O121" s="68"/>
      <c r="P121" s="85"/>
      <c r="Q121" s="85"/>
      <c r="R121" s="36"/>
    </row>
    <row r="122" spans="1:18" s="27" customFormat="1" ht="23.25" customHeight="1">
      <c r="A122"/>
      <c r="B122" s="281" t="s">
        <v>485</v>
      </c>
      <c r="C122" s="78">
        <f t="shared" ref="C122:N122" si="10">SUM(C102:C121)</f>
        <v>357000</v>
      </c>
      <c r="D122" s="78">
        <f t="shared" si="10"/>
        <v>351000</v>
      </c>
      <c r="E122" s="78">
        <f t="shared" si="10"/>
        <v>348000</v>
      </c>
      <c r="F122" s="78">
        <f t="shared" si="10"/>
        <v>358500</v>
      </c>
      <c r="G122" s="78">
        <f t="shared" si="10"/>
        <v>352500</v>
      </c>
      <c r="H122" s="78">
        <f t="shared" si="10"/>
        <v>355500</v>
      </c>
      <c r="I122" s="78">
        <f t="shared" si="10"/>
        <v>361500</v>
      </c>
      <c r="J122" s="78">
        <f t="shared" si="10"/>
        <v>351000</v>
      </c>
      <c r="K122" s="78">
        <f t="shared" si="10"/>
        <v>346500</v>
      </c>
      <c r="L122" s="78">
        <f t="shared" si="10"/>
        <v>255000</v>
      </c>
      <c r="M122" s="78">
        <f t="shared" si="10"/>
        <v>403500</v>
      </c>
      <c r="N122" s="79">
        <f t="shared" si="10"/>
        <v>325500</v>
      </c>
      <c r="O122" s="72"/>
      <c r="P122" s="72"/>
      <c r="Q122" s="72"/>
      <c r="R122" s="36"/>
    </row>
    <row r="123" spans="1:18" s="27" customFormat="1" ht="23.25" customHeight="1">
      <c r="A123"/>
      <c r="B123" s="18" t="s">
        <v>616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36"/>
      <c r="P123" s="36"/>
      <c r="Q123" s="36"/>
      <c r="R123" s="36"/>
    </row>
    <row r="124" spans="1:18" s="27" customFormat="1" ht="23.25" customHeight="1">
      <c r="A124"/>
      <c r="B124" s="18" t="s">
        <v>627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36"/>
      <c r="P124" s="36"/>
      <c r="Q124" s="36"/>
      <c r="R124" s="36"/>
    </row>
    <row r="125" spans="1:18" s="27" customFormat="1" ht="23.25" customHeight="1">
      <c r="A12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36"/>
      <c r="P125" s="36"/>
      <c r="Q125" s="36"/>
      <c r="R125" s="36"/>
    </row>
    <row r="126" spans="1:18" s="27" customFormat="1" ht="23.25" customHeight="1">
      <c r="A126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36"/>
      <c r="P126" s="36"/>
      <c r="Q126" s="36"/>
      <c r="R126" s="36"/>
    </row>
    <row r="127" spans="1:18" s="27" customFormat="1" ht="23.25" customHeight="1">
      <c r="A127"/>
      <c r="B127" s="272" t="s">
        <v>629</v>
      </c>
      <c r="C127" s="18"/>
      <c r="D127" s="18"/>
      <c r="E127" s="331"/>
      <c r="F127" s="331"/>
      <c r="G127" s="331"/>
      <c r="H127" s="331"/>
      <c r="I127" s="18"/>
      <c r="J127" s="18"/>
      <c r="K127" s="18"/>
      <c r="L127" s="18"/>
      <c r="M127" s="18"/>
      <c r="N127" s="18"/>
      <c r="O127" s="36"/>
      <c r="P127" s="36"/>
      <c r="Q127" s="36"/>
      <c r="R127" s="36"/>
    </row>
    <row r="128" spans="1:18" s="27" customFormat="1" ht="23.25" customHeight="1">
      <c r="A128"/>
      <c r="B128" s="62" t="s">
        <v>625</v>
      </c>
      <c r="C128" s="274" t="s">
        <v>604</v>
      </c>
      <c r="D128" s="274" t="s">
        <v>605</v>
      </c>
      <c r="E128" s="274" t="s">
        <v>606</v>
      </c>
      <c r="F128" s="274" t="s">
        <v>607</v>
      </c>
      <c r="G128" s="274" t="s">
        <v>608</v>
      </c>
      <c r="H128" s="274" t="s">
        <v>609</v>
      </c>
      <c r="I128" s="274" t="s">
        <v>610</v>
      </c>
      <c r="J128" s="274" t="s">
        <v>611</v>
      </c>
      <c r="K128" s="274" t="s">
        <v>612</v>
      </c>
      <c r="L128" s="274" t="s">
        <v>613</v>
      </c>
      <c r="M128" s="274" t="s">
        <v>614</v>
      </c>
      <c r="N128" s="338" t="s">
        <v>615</v>
      </c>
      <c r="O128" s="42"/>
      <c r="P128" s="83"/>
      <c r="Q128" s="83"/>
      <c r="R128" s="36"/>
    </row>
    <row r="129" spans="1:18" s="27" customFormat="1" ht="23.25" customHeight="1">
      <c r="A129"/>
      <c r="B129" s="275" t="s">
        <v>51</v>
      </c>
      <c r="C129" s="312">
        <v>0</v>
      </c>
      <c r="D129" s="312">
        <v>0</v>
      </c>
      <c r="E129" s="312">
        <v>0</v>
      </c>
      <c r="F129" s="312">
        <v>4</v>
      </c>
      <c r="G129" s="312">
        <v>4</v>
      </c>
      <c r="H129" s="312">
        <v>4</v>
      </c>
      <c r="I129" s="312">
        <v>4</v>
      </c>
      <c r="J129" s="312">
        <v>4</v>
      </c>
      <c r="K129" s="312">
        <v>4</v>
      </c>
      <c r="L129" s="312">
        <v>4</v>
      </c>
      <c r="M129" s="312">
        <v>4</v>
      </c>
      <c r="N129" s="318">
        <v>4</v>
      </c>
      <c r="O129" s="42"/>
      <c r="P129" s="83"/>
      <c r="Q129" s="83"/>
      <c r="R129" s="36"/>
    </row>
    <row r="130" spans="1:18" s="27" customFormat="1" ht="23.25" customHeight="1">
      <c r="A130"/>
      <c r="B130" s="275" t="s">
        <v>15</v>
      </c>
      <c r="C130" s="84">
        <v>28</v>
      </c>
      <c r="D130" s="84">
        <v>28</v>
      </c>
      <c r="E130" s="84">
        <v>28</v>
      </c>
      <c r="F130" s="84">
        <v>28</v>
      </c>
      <c r="G130" s="68">
        <v>28</v>
      </c>
      <c r="H130" s="68">
        <v>28</v>
      </c>
      <c r="I130" s="68">
        <v>28</v>
      </c>
      <c r="J130" s="68">
        <v>28</v>
      </c>
      <c r="K130" s="68">
        <v>28</v>
      </c>
      <c r="L130" s="68">
        <v>28</v>
      </c>
      <c r="M130" s="68">
        <v>27</v>
      </c>
      <c r="N130" s="339">
        <v>27</v>
      </c>
      <c r="O130" s="68"/>
      <c r="P130" s="85"/>
      <c r="Q130" s="85"/>
      <c r="R130" s="36"/>
    </row>
    <row r="131" spans="1:18" s="27" customFormat="1" ht="23.25" customHeight="1">
      <c r="A131"/>
      <c r="B131" s="275" t="s">
        <v>630</v>
      </c>
      <c r="C131" s="84">
        <v>5</v>
      </c>
      <c r="D131" s="84">
        <v>5</v>
      </c>
      <c r="E131" s="84">
        <v>5</v>
      </c>
      <c r="F131" s="84">
        <v>5</v>
      </c>
      <c r="G131" s="68">
        <v>5</v>
      </c>
      <c r="H131" s="68">
        <v>5</v>
      </c>
      <c r="I131" s="68">
        <v>5</v>
      </c>
      <c r="J131" s="68">
        <v>5</v>
      </c>
      <c r="K131" s="68">
        <v>5</v>
      </c>
      <c r="L131" s="68">
        <v>4</v>
      </c>
      <c r="M131" s="68">
        <v>4</v>
      </c>
      <c r="N131" s="339">
        <v>4</v>
      </c>
      <c r="O131" s="134"/>
      <c r="P131" s="85"/>
      <c r="Q131" s="85"/>
      <c r="R131" s="36"/>
    </row>
    <row r="132" spans="1:18" s="27" customFormat="1" ht="23.25" customHeight="1">
      <c r="A132"/>
      <c r="B132" s="275" t="s">
        <v>36</v>
      </c>
      <c r="C132" s="84">
        <v>8</v>
      </c>
      <c r="D132" s="84">
        <v>7</v>
      </c>
      <c r="E132" s="84">
        <v>7</v>
      </c>
      <c r="F132" s="84">
        <v>9</v>
      </c>
      <c r="G132" s="68">
        <v>9</v>
      </c>
      <c r="H132" s="68">
        <v>9</v>
      </c>
      <c r="I132" s="68">
        <v>9</v>
      </c>
      <c r="J132" s="68">
        <v>9</v>
      </c>
      <c r="K132" s="68">
        <v>9</v>
      </c>
      <c r="L132" s="68">
        <v>9</v>
      </c>
      <c r="M132" s="68">
        <v>9</v>
      </c>
      <c r="N132" s="339">
        <v>10</v>
      </c>
      <c r="O132" s="134"/>
      <c r="P132" s="85"/>
      <c r="Q132" s="85"/>
      <c r="R132" s="36"/>
    </row>
    <row r="133" spans="1:18" s="27" customFormat="1" ht="23.25" customHeight="1">
      <c r="A133"/>
      <c r="B133" s="275" t="s">
        <v>46</v>
      </c>
      <c r="C133" s="84">
        <v>7</v>
      </c>
      <c r="D133" s="84">
        <v>8</v>
      </c>
      <c r="E133" s="84">
        <v>8</v>
      </c>
      <c r="F133" s="84">
        <v>8</v>
      </c>
      <c r="G133" s="68">
        <v>8</v>
      </c>
      <c r="H133" s="68">
        <v>8</v>
      </c>
      <c r="I133" s="68">
        <v>8</v>
      </c>
      <c r="J133" s="68">
        <v>8</v>
      </c>
      <c r="K133" s="68">
        <v>8</v>
      </c>
      <c r="L133" s="68">
        <v>8</v>
      </c>
      <c r="M133" s="68">
        <v>9</v>
      </c>
      <c r="N133" s="339">
        <v>9</v>
      </c>
      <c r="O133" s="134"/>
      <c r="P133" s="85"/>
      <c r="Q133" s="85"/>
      <c r="R133" s="36"/>
    </row>
    <row r="134" spans="1:18" s="27" customFormat="1" ht="23.25" customHeight="1">
      <c r="A134"/>
      <c r="B134" s="275" t="s">
        <v>32</v>
      </c>
      <c r="C134" s="84">
        <v>4</v>
      </c>
      <c r="D134" s="84">
        <v>4</v>
      </c>
      <c r="E134" s="84">
        <v>4</v>
      </c>
      <c r="F134" s="84">
        <v>4</v>
      </c>
      <c r="G134" s="68">
        <v>4</v>
      </c>
      <c r="H134" s="68">
        <v>4</v>
      </c>
      <c r="I134" s="68">
        <v>4</v>
      </c>
      <c r="J134" s="68">
        <v>4</v>
      </c>
      <c r="K134" s="68">
        <v>4</v>
      </c>
      <c r="L134" s="68">
        <v>4</v>
      </c>
      <c r="M134" s="68">
        <v>4</v>
      </c>
      <c r="N134" s="339">
        <v>4</v>
      </c>
      <c r="O134" s="134"/>
      <c r="P134" s="85"/>
      <c r="Q134" s="85"/>
      <c r="R134" s="36"/>
    </row>
    <row r="135" spans="1:18" s="27" customFormat="1" ht="23.25" customHeight="1">
      <c r="A135"/>
      <c r="B135" s="275" t="s">
        <v>626</v>
      </c>
      <c r="C135" s="84">
        <v>22</v>
      </c>
      <c r="D135" s="84">
        <v>22</v>
      </c>
      <c r="E135" s="84">
        <v>22</v>
      </c>
      <c r="F135" s="84">
        <v>22</v>
      </c>
      <c r="G135" s="68">
        <v>22</v>
      </c>
      <c r="H135" s="68">
        <v>22</v>
      </c>
      <c r="I135" s="68">
        <v>22</v>
      </c>
      <c r="J135" s="68">
        <v>22</v>
      </c>
      <c r="K135" s="68">
        <v>22</v>
      </c>
      <c r="L135" s="68">
        <v>22</v>
      </c>
      <c r="M135" s="68">
        <v>22</v>
      </c>
      <c r="N135" s="339">
        <v>22</v>
      </c>
      <c r="O135" s="134"/>
      <c r="P135" s="85"/>
      <c r="Q135" s="85"/>
      <c r="R135" s="36"/>
    </row>
    <row r="136" spans="1:18" s="27" customFormat="1" ht="23.25" customHeight="1">
      <c r="A136"/>
      <c r="B136" s="275" t="s">
        <v>29</v>
      </c>
      <c r="C136" s="84">
        <v>12</v>
      </c>
      <c r="D136" s="84">
        <v>12</v>
      </c>
      <c r="E136" s="84">
        <v>12</v>
      </c>
      <c r="F136" s="84">
        <v>11</v>
      </c>
      <c r="G136" s="68">
        <v>11</v>
      </c>
      <c r="H136" s="68">
        <v>11</v>
      </c>
      <c r="I136" s="68">
        <v>11</v>
      </c>
      <c r="J136" s="68">
        <v>11</v>
      </c>
      <c r="K136" s="68">
        <v>11</v>
      </c>
      <c r="L136" s="68">
        <v>11</v>
      </c>
      <c r="M136" s="68">
        <v>11</v>
      </c>
      <c r="N136" s="339">
        <v>11</v>
      </c>
      <c r="O136" s="134"/>
      <c r="P136" s="85"/>
      <c r="Q136" s="85"/>
      <c r="R136" s="36"/>
    </row>
    <row r="137" spans="1:18" s="27" customFormat="1" ht="23.25" customHeight="1">
      <c r="A137"/>
      <c r="B137" s="275" t="s">
        <v>20</v>
      </c>
      <c r="C137" s="84">
        <v>13</v>
      </c>
      <c r="D137" s="84">
        <v>13</v>
      </c>
      <c r="E137" s="84">
        <v>13</v>
      </c>
      <c r="F137" s="84">
        <v>13</v>
      </c>
      <c r="G137" s="68">
        <v>13</v>
      </c>
      <c r="H137" s="68">
        <v>14</v>
      </c>
      <c r="I137" s="68">
        <v>14</v>
      </c>
      <c r="J137" s="68">
        <v>16</v>
      </c>
      <c r="K137" s="68">
        <v>15</v>
      </c>
      <c r="L137" s="68">
        <v>15</v>
      </c>
      <c r="M137" s="68">
        <v>15</v>
      </c>
      <c r="N137" s="339">
        <v>14</v>
      </c>
      <c r="O137" s="134"/>
      <c r="P137" s="85"/>
      <c r="Q137" s="85"/>
      <c r="R137" s="36"/>
    </row>
    <row r="138" spans="1:18" s="27" customFormat="1" ht="23.25" customHeight="1">
      <c r="A138"/>
      <c r="B138" s="275" t="s">
        <v>65</v>
      </c>
      <c r="C138" s="84">
        <v>4</v>
      </c>
      <c r="D138" s="84">
        <v>4</v>
      </c>
      <c r="E138" s="84">
        <v>4</v>
      </c>
      <c r="F138" s="84">
        <v>4</v>
      </c>
      <c r="G138" s="68">
        <v>4</v>
      </c>
      <c r="H138" s="68">
        <v>4</v>
      </c>
      <c r="I138" s="68">
        <v>4</v>
      </c>
      <c r="J138" s="68">
        <v>4</v>
      </c>
      <c r="K138" s="68">
        <v>4</v>
      </c>
      <c r="L138" s="68">
        <v>4</v>
      </c>
      <c r="M138" s="68">
        <v>4</v>
      </c>
      <c r="N138" s="339">
        <v>4</v>
      </c>
      <c r="O138" s="134"/>
      <c r="P138" s="85"/>
      <c r="Q138" s="85"/>
      <c r="R138" s="36"/>
    </row>
    <row r="139" spans="1:18" s="27" customFormat="1" ht="23.25" customHeight="1">
      <c r="A139"/>
      <c r="B139" s="275" t="s">
        <v>43</v>
      </c>
      <c r="C139" s="84">
        <v>0</v>
      </c>
      <c r="D139" s="84">
        <v>0</v>
      </c>
      <c r="E139" s="84">
        <v>4</v>
      </c>
      <c r="F139" s="84">
        <v>6</v>
      </c>
      <c r="G139" s="68">
        <v>6</v>
      </c>
      <c r="H139" s="68">
        <v>6</v>
      </c>
      <c r="I139" s="68">
        <v>6</v>
      </c>
      <c r="J139" s="68">
        <v>6</v>
      </c>
      <c r="K139" s="68">
        <v>6</v>
      </c>
      <c r="L139" s="68">
        <v>6</v>
      </c>
      <c r="M139" s="68">
        <v>6</v>
      </c>
      <c r="N139" s="339">
        <v>6</v>
      </c>
      <c r="O139" s="134"/>
      <c r="P139" s="85"/>
      <c r="Q139" s="85"/>
      <c r="R139" s="36"/>
    </row>
    <row r="140" spans="1:18" s="27" customFormat="1" ht="23.25" customHeight="1">
      <c r="A140"/>
      <c r="B140" s="281" t="s">
        <v>485</v>
      </c>
      <c r="C140" s="70">
        <f>SUM(C129:C139)</f>
        <v>103</v>
      </c>
      <c r="D140" s="70">
        <f t="shared" ref="D140:N140" si="11">SUM(D129:D139)</f>
        <v>103</v>
      </c>
      <c r="E140" s="70">
        <f t="shared" si="11"/>
        <v>107</v>
      </c>
      <c r="F140" s="70">
        <f t="shared" si="11"/>
        <v>114</v>
      </c>
      <c r="G140" s="70">
        <f t="shared" si="11"/>
        <v>114</v>
      </c>
      <c r="H140" s="70">
        <f t="shared" si="11"/>
        <v>115</v>
      </c>
      <c r="I140" s="70">
        <f t="shared" si="11"/>
        <v>115</v>
      </c>
      <c r="J140" s="70">
        <f t="shared" si="11"/>
        <v>117</v>
      </c>
      <c r="K140" s="70">
        <f t="shared" si="11"/>
        <v>116</v>
      </c>
      <c r="L140" s="70">
        <f t="shared" si="11"/>
        <v>115</v>
      </c>
      <c r="M140" s="70">
        <f t="shared" si="11"/>
        <v>115</v>
      </c>
      <c r="N140" s="71">
        <f t="shared" si="11"/>
        <v>115</v>
      </c>
      <c r="O140" s="134"/>
      <c r="P140" s="85"/>
      <c r="Q140" s="85"/>
      <c r="R140" s="36"/>
    </row>
    <row r="141" spans="1:18" s="27" customFormat="1" ht="23.25" customHeight="1">
      <c r="A141"/>
      <c r="B141" s="18" t="s">
        <v>616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34"/>
      <c r="P141" s="85"/>
      <c r="Q141" s="85"/>
      <c r="R141" s="36"/>
    </row>
    <row r="142" spans="1:18" s="27" customFormat="1" ht="23.25" customHeight="1">
      <c r="A142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34"/>
      <c r="P142" s="85"/>
      <c r="Q142" s="85"/>
      <c r="R142" s="36"/>
    </row>
    <row r="143" spans="1:18" s="27" customFormat="1" ht="23.25" customHeight="1">
      <c r="A143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34"/>
      <c r="P143" s="85"/>
      <c r="Q143" s="85"/>
      <c r="R143" s="36"/>
    </row>
    <row r="144" spans="1:18" s="27" customFormat="1" ht="23.25" customHeight="1">
      <c r="A144"/>
      <c r="B144" s="272" t="s">
        <v>631</v>
      </c>
      <c r="C144" s="18"/>
      <c r="D144" s="18"/>
      <c r="E144" s="331"/>
      <c r="F144" s="331"/>
      <c r="G144" s="331"/>
      <c r="H144" s="331"/>
      <c r="I144" s="18"/>
      <c r="J144" s="18"/>
      <c r="K144" s="18"/>
      <c r="L144" s="18"/>
      <c r="M144" s="18"/>
      <c r="N144" s="18"/>
      <c r="O144" s="134"/>
      <c r="P144" s="85"/>
      <c r="Q144" s="85"/>
      <c r="R144" s="36"/>
    </row>
    <row r="145" spans="1:18" s="27" customFormat="1" ht="23.25" customHeight="1">
      <c r="A145"/>
      <c r="B145" s="62" t="s">
        <v>625</v>
      </c>
      <c r="C145" s="274" t="s">
        <v>604</v>
      </c>
      <c r="D145" s="274" t="s">
        <v>605</v>
      </c>
      <c r="E145" s="274" t="s">
        <v>606</v>
      </c>
      <c r="F145" s="274" t="s">
        <v>607</v>
      </c>
      <c r="G145" s="274" t="s">
        <v>608</v>
      </c>
      <c r="H145" s="274" t="s">
        <v>609</v>
      </c>
      <c r="I145" s="274" t="s">
        <v>610</v>
      </c>
      <c r="J145" s="274" t="s">
        <v>611</v>
      </c>
      <c r="K145" s="274" t="s">
        <v>612</v>
      </c>
      <c r="L145" s="274" t="s">
        <v>613</v>
      </c>
      <c r="M145" s="274" t="s">
        <v>614</v>
      </c>
      <c r="N145" s="338" t="s">
        <v>615</v>
      </c>
      <c r="O145" s="134"/>
      <c r="P145" s="85"/>
      <c r="Q145" s="85"/>
      <c r="R145" s="36"/>
    </row>
    <row r="146" spans="1:18" s="27" customFormat="1" ht="23.25" customHeight="1">
      <c r="A146"/>
      <c r="B146" s="275" t="s">
        <v>51</v>
      </c>
      <c r="C146" s="342">
        <v>0</v>
      </c>
      <c r="D146" s="342">
        <v>0</v>
      </c>
      <c r="E146" s="342">
        <v>0</v>
      </c>
      <c r="F146" s="342">
        <v>6600</v>
      </c>
      <c r="G146" s="342">
        <v>11000</v>
      </c>
      <c r="H146" s="342">
        <v>8800</v>
      </c>
      <c r="I146" s="342">
        <v>8800</v>
      </c>
      <c r="J146" s="342">
        <v>8800</v>
      </c>
      <c r="K146" s="342">
        <v>8800</v>
      </c>
      <c r="L146" s="342">
        <v>8800</v>
      </c>
      <c r="M146" s="342">
        <v>8800</v>
      </c>
      <c r="N146" s="344">
        <v>8800</v>
      </c>
      <c r="O146" s="134"/>
      <c r="P146" s="85"/>
      <c r="Q146" s="85"/>
      <c r="R146" s="36"/>
    </row>
    <row r="147" spans="1:18" s="27" customFormat="1" ht="23.25" customHeight="1">
      <c r="A147"/>
      <c r="B147" s="275" t="s">
        <v>15</v>
      </c>
      <c r="C147" s="342">
        <v>61600</v>
      </c>
      <c r="D147" s="342">
        <v>61600</v>
      </c>
      <c r="E147" s="342">
        <v>61600</v>
      </c>
      <c r="F147" s="342">
        <v>61600</v>
      </c>
      <c r="G147" s="330">
        <v>61600</v>
      </c>
      <c r="H147" s="330">
        <v>61600</v>
      </c>
      <c r="I147" s="330">
        <v>61600</v>
      </c>
      <c r="J147" s="330">
        <v>61600</v>
      </c>
      <c r="K147" s="330">
        <v>61600</v>
      </c>
      <c r="L147" s="330">
        <v>61600</v>
      </c>
      <c r="M147" s="330">
        <v>59400</v>
      </c>
      <c r="N147" s="340">
        <v>59400</v>
      </c>
      <c r="O147" s="134"/>
      <c r="P147" s="85"/>
      <c r="Q147" s="85"/>
      <c r="R147" s="36"/>
    </row>
    <row r="148" spans="1:18" s="27" customFormat="1" ht="23.25" customHeight="1">
      <c r="A148"/>
      <c r="B148" s="275" t="s">
        <v>630</v>
      </c>
      <c r="C148" s="342">
        <v>11000</v>
      </c>
      <c r="D148" s="342">
        <v>11000</v>
      </c>
      <c r="E148" s="342">
        <v>11000</v>
      </c>
      <c r="F148" s="342">
        <v>11000</v>
      </c>
      <c r="G148" s="330">
        <v>11000</v>
      </c>
      <c r="H148" s="330">
        <v>11000</v>
      </c>
      <c r="I148" s="330">
        <v>11000</v>
      </c>
      <c r="J148" s="330">
        <v>11000</v>
      </c>
      <c r="K148" s="330">
        <v>11000</v>
      </c>
      <c r="L148" s="330">
        <v>8800</v>
      </c>
      <c r="M148" s="330">
        <v>8800</v>
      </c>
      <c r="N148" s="340">
        <v>8800</v>
      </c>
      <c r="O148" s="134"/>
      <c r="P148" s="85"/>
      <c r="Q148" s="85"/>
      <c r="R148" s="36"/>
    </row>
    <row r="149" spans="1:18" s="27" customFormat="1" ht="23.25" customHeight="1">
      <c r="A149"/>
      <c r="B149" s="275" t="s">
        <v>36</v>
      </c>
      <c r="C149" s="342">
        <v>17600</v>
      </c>
      <c r="D149" s="342">
        <v>15400</v>
      </c>
      <c r="E149" s="342">
        <v>15400</v>
      </c>
      <c r="F149" s="342">
        <v>19800</v>
      </c>
      <c r="G149" s="330">
        <v>19800</v>
      </c>
      <c r="H149" s="330">
        <v>19800</v>
      </c>
      <c r="I149" s="330">
        <v>19800</v>
      </c>
      <c r="J149" s="330">
        <v>19800</v>
      </c>
      <c r="K149" s="330">
        <v>19800</v>
      </c>
      <c r="L149" s="330">
        <v>19800</v>
      </c>
      <c r="M149" s="330">
        <v>19800</v>
      </c>
      <c r="N149" s="340">
        <v>22000</v>
      </c>
      <c r="O149" s="134"/>
      <c r="P149" s="85"/>
      <c r="Q149" s="85"/>
      <c r="R149" s="36"/>
    </row>
    <row r="150" spans="1:18" s="27" customFormat="1" ht="23.25" customHeight="1">
      <c r="A150"/>
      <c r="B150" s="275" t="s">
        <v>46</v>
      </c>
      <c r="C150" s="342">
        <v>17600</v>
      </c>
      <c r="D150" s="342">
        <v>17600</v>
      </c>
      <c r="E150" s="342">
        <v>17600</v>
      </c>
      <c r="F150" s="342">
        <v>17600</v>
      </c>
      <c r="G150" s="330">
        <v>17600</v>
      </c>
      <c r="H150" s="330">
        <v>17600</v>
      </c>
      <c r="I150" s="330">
        <v>17600</v>
      </c>
      <c r="J150" s="330">
        <v>17600</v>
      </c>
      <c r="K150" s="330">
        <v>17600</v>
      </c>
      <c r="L150" s="330">
        <v>17600</v>
      </c>
      <c r="M150" s="330">
        <v>19800</v>
      </c>
      <c r="N150" s="340">
        <v>19800</v>
      </c>
      <c r="O150" s="134"/>
      <c r="P150" s="85"/>
      <c r="Q150" s="85"/>
      <c r="R150" s="36"/>
    </row>
    <row r="151" spans="1:18" s="27" customFormat="1" ht="23.25" customHeight="1">
      <c r="A151"/>
      <c r="B151" s="275" t="s">
        <v>32</v>
      </c>
      <c r="C151" s="342">
        <v>8800</v>
      </c>
      <c r="D151" s="342">
        <v>8800</v>
      </c>
      <c r="E151" s="342">
        <v>8800</v>
      </c>
      <c r="F151" s="342">
        <v>8800</v>
      </c>
      <c r="G151" s="330">
        <v>8800</v>
      </c>
      <c r="H151" s="330">
        <v>8800</v>
      </c>
      <c r="I151" s="330">
        <v>8800</v>
      </c>
      <c r="J151" s="330">
        <v>8800</v>
      </c>
      <c r="K151" s="330">
        <v>8800</v>
      </c>
      <c r="L151" s="330">
        <v>8800</v>
      </c>
      <c r="M151" s="330">
        <v>8800</v>
      </c>
      <c r="N151" s="340">
        <v>8800</v>
      </c>
      <c r="O151" s="134"/>
      <c r="P151" s="85"/>
      <c r="Q151" s="85"/>
      <c r="R151" s="36"/>
    </row>
    <row r="152" spans="1:18" s="27" customFormat="1" ht="23.25" customHeight="1">
      <c r="A152"/>
      <c r="B152" s="275" t="s">
        <v>626</v>
      </c>
      <c r="C152" s="342">
        <v>48400</v>
      </c>
      <c r="D152" s="342">
        <v>48400</v>
      </c>
      <c r="E152" s="342">
        <v>48400</v>
      </c>
      <c r="F152" s="342">
        <v>48400</v>
      </c>
      <c r="G152" s="330">
        <v>48400</v>
      </c>
      <c r="H152" s="330">
        <v>48400</v>
      </c>
      <c r="I152" s="330">
        <v>48400</v>
      </c>
      <c r="J152" s="330">
        <v>48400</v>
      </c>
      <c r="K152" s="330">
        <v>48400</v>
      </c>
      <c r="L152" s="330">
        <v>48400</v>
      </c>
      <c r="M152" s="330">
        <v>48400</v>
      </c>
      <c r="N152" s="340">
        <v>48400</v>
      </c>
      <c r="O152" s="134"/>
      <c r="P152" s="85"/>
      <c r="Q152" s="85"/>
      <c r="R152" s="36"/>
    </row>
    <row r="153" spans="1:18" s="27" customFormat="1" ht="23.25" customHeight="1">
      <c r="A153"/>
      <c r="B153" s="275" t="s">
        <v>29</v>
      </c>
      <c r="C153" s="342">
        <v>26400</v>
      </c>
      <c r="D153" s="342">
        <v>26400</v>
      </c>
      <c r="E153" s="342">
        <v>26400</v>
      </c>
      <c r="F153" s="342">
        <v>24200</v>
      </c>
      <c r="G153" s="330">
        <v>24200</v>
      </c>
      <c r="H153" s="330">
        <v>24200</v>
      </c>
      <c r="I153" s="330">
        <v>24200</v>
      </c>
      <c r="J153" s="330">
        <v>24200</v>
      </c>
      <c r="K153" s="330">
        <v>24200</v>
      </c>
      <c r="L153" s="330">
        <v>24200</v>
      </c>
      <c r="M153" s="330">
        <v>24200</v>
      </c>
      <c r="N153" s="340">
        <v>24200</v>
      </c>
      <c r="O153" s="134"/>
      <c r="P153" s="85"/>
      <c r="Q153" s="85"/>
      <c r="R153" s="36"/>
    </row>
    <row r="154" spans="1:18" s="27" customFormat="1" ht="23.25" customHeight="1">
      <c r="A154"/>
      <c r="B154" s="275" t="s">
        <v>20</v>
      </c>
      <c r="C154" s="342">
        <v>28600</v>
      </c>
      <c r="D154" s="342">
        <v>28600</v>
      </c>
      <c r="E154" s="342">
        <v>28600</v>
      </c>
      <c r="F154" s="342">
        <v>28600</v>
      </c>
      <c r="G154" s="330">
        <v>28600</v>
      </c>
      <c r="H154" s="330">
        <v>30800</v>
      </c>
      <c r="I154" s="330">
        <v>30800</v>
      </c>
      <c r="J154" s="330">
        <v>35200</v>
      </c>
      <c r="K154" s="330">
        <v>33000</v>
      </c>
      <c r="L154" s="330">
        <v>33000</v>
      </c>
      <c r="M154" s="330">
        <v>33000</v>
      </c>
      <c r="N154" s="340">
        <v>30800</v>
      </c>
      <c r="O154" s="134"/>
      <c r="P154" s="85"/>
      <c r="Q154" s="85"/>
      <c r="R154" s="36"/>
    </row>
    <row r="155" spans="1:18" s="27" customFormat="1" ht="23.25" customHeight="1">
      <c r="A155"/>
      <c r="B155" s="275" t="s">
        <v>65</v>
      </c>
      <c r="C155" s="342">
        <v>8800</v>
      </c>
      <c r="D155" s="342">
        <v>8800</v>
      </c>
      <c r="E155" s="342">
        <v>8800</v>
      </c>
      <c r="F155" s="342">
        <v>8800</v>
      </c>
      <c r="G155" s="342">
        <v>8800</v>
      </c>
      <c r="H155" s="342">
        <v>8800</v>
      </c>
      <c r="I155" s="342">
        <v>8800</v>
      </c>
      <c r="J155" s="342">
        <v>8800</v>
      </c>
      <c r="K155" s="342">
        <v>8800</v>
      </c>
      <c r="L155" s="342">
        <v>8800</v>
      </c>
      <c r="M155" s="330">
        <v>8800</v>
      </c>
      <c r="N155" s="340">
        <v>8800</v>
      </c>
      <c r="O155" s="134"/>
      <c r="P155" s="85"/>
      <c r="Q155" s="85"/>
      <c r="R155" s="36"/>
    </row>
    <row r="156" spans="1:18" s="27" customFormat="1" ht="23.25" customHeight="1">
      <c r="A156"/>
      <c r="B156" s="275" t="s">
        <v>43</v>
      </c>
      <c r="C156" s="342">
        <v>0</v>
      </c>
      <c r="D156" s="342">
        <v>0</v>
      </c>
      <c r="E156" s="342">
        <v>8800</v>
      </c>
      <c r="F156" s="342">
        <v>13200</v>
      </c>
      <c r="G156" s="342">
        <v>13200</v>
      </c>
      <c r="H156" s="342">
        <v>13200</v>
      </c>
      <c r="I156" s="342">
        <v>13200</v>
      </c>
      <c r="J156" s="342">
        <v>13200</v>
      </c>
      <c r="K156" s="342">
        <v>13200</v>
      </c>
      <c r="L156" s="342">
        <v>13200</v>
      </c>
      <c r="M156" s="330">
        <v>13200</v>
      </c>
      <c r="N156" s="340">
        <v>13200</v>
      </c>
      <c r="O156" s="134"/>
      <c r="P156" s="85"/>
      <c r="Q156" s="85"/>
      <c r="R156" s="36"/>
    </row>
    <row r="157" spans="1:18" s="27" customFormat="1" ht="23.25" customHeight="1">
      <c r="A157"/>
      <c r="B157" s="281" t="s">
        <v>485</v>
      </c>
      <c r="C157" s="78">
        <f>SUM(C146:C156)</f>
        <v>228800</v>
      </c>
      <c r="D157" s="78">
        <f t="shared" ref="D157:N157" si="12">SUM(D146:D156)</f>
        <v>226600</v>
      </c>
      <c r="E157" s="78">
        <f t="shared" si="12"/>
        <v>235400</v>
      </c>
      <c r="F157" s="78">
        <f t="shared" si="12"/>
        <v>248600</v>
      </c>
      <c r="G157" s="78">
        <f t="shared" si="12"/>
        <v>253000</v>
      </c>
      <c r="H157" s="78">
        <f t="shared" si="12"/>
        <v>253000</v>
      </c>
      <c r="I157" s="78">
        <f t="shared" si="12"/>
        <v>253000</v>
      </c>
      <c r="J157" s="78">
        <f t="shared" si="12"/>
        <v>257400</v>
      </c>
      <c r="K157" s="78">
        <f t="shared" si="12"/>
        <v>255200</v>
      </c>
      <c r="L157" s="78">
        <f t="shared" si="12"/>
        <v>253000</v>
      </c>
      <c r="M157" s="78">
        <f t="shared" si="12"/>
        <v>253000</v>
      </c>
      <c r="N157" s="79">
        <f t="shared" si="12"/>
        <v>253000</v>
      </c>
      <c r="O157" s="72"/>
      <c r="P157" s="72"/>
      <c r="Q157" s="72"/>
      <c r="R157" s="36"/>
    </row>
    <row r="158" spans="1:18" s="27" customFormat="1" ht="23.25" customHeight="1">
      <c r="A158"/>
      <c r="B158" s="18" t="s">
        <v>616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36"/>
      <c r="P158" s="36"/>
      <c r="Q158" s="36"/>
      <c r="R158" s="36"/>
    </row>
    <row r="159" spans="1:18" s="27" customFormat="1" ht="23.25" customHeight="1">
      <c r="A15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36"/>
      <c r="P159" s="36"/>
      <c r="Q159" s="36"/>
      <c r="R159" s="36"/>
    </row>
    <row r="160" spans="1:18" s="27" customFormat="1" ht="23.25" customHeight="1">
      <c r="A160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36"/>
      <c r="P160" s="36"/>
      <c r="Q160" s="36"/>
      <c r="R160" s="36"/>
    </row>
    <row r="161" spans="1:18" s="27" customFormat="1" ht="23.25" customHeight="1">
      <c r="A16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85"/>
      <c r="P161" s="85"/>
      <c r="Q161" s="85"/>
      <c r="R161" s="36"/>
    </row>
    <row r="162" spans="1:18" s="27" customFormat="1" ht="23.25" customHeight="1">
      <c r="A162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85"/>
      <c r="P162" s="85"/>
      <c r="Q162" s="85"/>
      <c r="R162" s="36"/>
    </row>
    <row r="163" spans="1:18" s="27" customFormat="1" ht="23.25" customHeight="1">
      <c r="A163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85"/>
      <c r="P163" s="85"/>
      <c r="Q163" s="85"/>
      <c r="R163" s="36"/>
    </row>
    <row r="164" spans="1:18" s="27" customFormat="1" ht="23.25" customHeight="1">
      <c r="A164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85"/>
      <c r="P164" s="85"/>
      <c r="Q164" s="85"/>
      <c r="R164" s="36"/>
    </row>
    <row r="165" spans="1:18" s="27" customFormat="1" ht="23.25" customHeight="1">
      <c r="A16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85"/>
      <c r="P165" s="85"/>
      <c r="Q165" s="85"/>
      <c r="R165" s="36"/>
    </row>
    <row r="166" spans="1:18" s="27" customFormat="1" ht="23.25" customHeight="1">
      <c r="A166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85"/>
      <c r="P166" s="85"/>
      <c r="Q166" s="85"/>
      <c r="R166" s="36"/>
    </row>
    <row r="167" spans="1:18" s="27" customFormat="1" ht="23.25" customHeight="1">
      <c r="A16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85"/>
      <c r="P167" s="85"/>
      <c r="Q167" s="85"/>
      <c r="R167" s="36"/>
    </row>
    <row r="168" spans="1:18" s="27" customFormat="1" ht="23.25" customHeight="1">
      <c r="A16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85"/>
      <c r="P168" s="85"/>
      <c r="Q168" s="85"/>
      <c r="R168" s="36"/>
    </row>
    <row r="169" spans="1:18" s="27" customFormat="1" ht="23.25" customHeight="1">
      <c r="A16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85"/>
      <c r="P169" s="85"/>
      <c r="Q169" s="85"/>
      <c r="R169" s="36"/>
    </row>
    <row r="170" spans="1:18" s="27" customFormat="1" ht="23.25" customHeight="1">
      <c r="A170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85"/>
      <c r="P170" s="85"/>
      <c r="Q170" s="85"/>
      <c r="R170" s="36"/>
    </row>
    <row r="171" spans="1:18" s="27" customFormat="1" ht="23.25" customHeight="1">
      <c r="A171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85"/>
      <c r="P171" s="85"/>
      <c r="Q171" s="85"/>
      <c r="R171" s="36"/>
    </row>
    <row r="172" spans="1:18" s="27" customFormat="1" ht="23.25" customHeight="1">
      <c r="A17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85"/>
      <c r="P172" s="85"/>
      <c r="Q172" s="85"/>
      <c r="R172" s="36"/>
    </row>
    <row r="173" spans="1:18" s="27" customFormat="1" ht="23.25" customHeight="1">
      <c r="A173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72"/>
      <c r="P173" s="72"/>
      <c r="Q173" s="72"/>
      <c r="R173" s="36"/>
    </row>
    <row r="174" spans="1:18" s="27" customFormat="1" ht="23.25" customHeight="1">
      <c r="A174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36"/>
      <c r="P174" s="36"/>
      <c r="Q174" s="36"/>
      <c r="R174" s="36"/>
    </row>
    <row r="175" spans="1:18" s="27" customFormat="1" ht="23.25" customHeight="1">
      <c r="A17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36"/>
      <c r="P175" s="36"/>
      <c r="Q175" s="36"/>
      <c r="R175" s="36"/>
    </row>
    <row r="176" spans="1:18" s="27" customFormat="1" ht="23.25" customHeight="1">
      <c r="A176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36"/>
      <c r="P176" s="36"/>
      <c r="Q176" s="36"/>
      <c r="R176" s="36"/>
    </row>
    <row r="177" spans="1:18" s="27" customFormat="1" ht="23.25" customHeight="1">
      <c r="A17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36"/>
      <c r="P177" s="36"/>
      <c r="Q177" s="36"/>
      <c r="R177" s="36"/>
    </row>
    <row r="178" spans="1:18" s="27" customFormat="1" ht="23.25" customHeigh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</row>
    <row r="179" spans="1:18" s="27" customFormat="1" ht="23.25" customHeigh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</row>
    <row r="180" spans="1:18" s="27" customFormat="1" ht="23.25" customHeigh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18" s="27" customFormat="1" ht="23.25" customHeight="1">
      <c r="A181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1:18" s="27" customFormat="1" ht="23.25" customHeight="1">
      <c r="A182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</row>
    <row r="183" spans="1:18" s="27" customFormat="1" ht="23.25" customHeight="1">
      <c r="A183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</row>
    <row r="184" spans="1:18" s="27" customFormat="1" ht="23.25" customHeight="1">
      <c r="A18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</row>
    <row r="185" spans="1:18" s="27" customFormat="1" ht="23.25" customHeight="1">
      <c r="A185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</row>
    <row r="186" spans="1:18" s="27" customFormat="1" ht="23.25" customHeight="1">
      <c r="A18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</row>
    <row r="187" spans="1:18" s="27" customFormat="1" ht="23.25" customHeight="1">
      <c r="A187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</row>
    <row r="188" spans="1:18" s="27" customFormat="1" ht="23.25" customHeight="1">
      <c r="A188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</row>
    <row r="189" spans="1:18" s="27" customFormat="1" ht="23.25" customHeight="1">
      <c r="A189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</row>
    <row r="190" spans="1:18" s="27" customFormat="1" ht="23.25" customHeight="1">
      <c r="A190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</row>
    <row r="191" spans="1:18" s="27" customFormat="1" ht="23.25" customHeight="1">
      <c r="A191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spans="1:18" s="27" customFormat="1" ht="23.25" customHeight="1">
      <c r="A192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</row>
    <row r="193" spans="1:18" s="27" customFormat="1" ht="23.25" customHeight="1">
      <c r="A193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</row>
    <row r="194" spans="1:18" s="27" customFormat="1" ht="23.25" customHeight="1">
      <c r="A19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</row>
    <row r="195" spans="1:18" s="27" customFormat="1" ht="23.25" customHeight="1">
      <c r="A195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</row>
    <row r="196" spans="1:18" s="27" customFormat="1" ht="23.25" customHeight="1">
      <c r="A19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</row>
    <row r="197" spans="1:18" s="27" customFormat="1" ht="23.25" customHeight="1">
      <c r="A197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</row>
    <row r="198" spans="1:18" s="27" customFormat="1" ht="23.25" customHeight="1">
      <c r="A198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</row>
    <row r="199" spans="1:18" s="27" customFormat="1" ht="23.25" customHeight="1">
      <c r="A199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</row>
    <row r="200" spans="1:18" s="27" customFormat="1" ht="23.25" customHeight="1">
      <c r="A200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</row>
    <row r="201" spans="1:18" s="27" customFormat="1" ht="23.25" customHeight="1">
      <c r="A20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</row>
    <row r="202" spans="1:18" s="27" customFormat="1" ht="23.25" customHeight="1">
      <c r="A202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</row>
    <row r="203" spans="1:18" s="27" customFormat="1" ht="23.25" customHeight="1">
      <c r="A203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</row>
    <row r="204" spans="1:18" s="27" customFormat="1" ht="23.25" customHeight="1">
      <c r="A204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</row>
    <row r="205" spans="1:18" s="27" customFormat="1" ht="23.25" customHeight="1">
      <c r="A20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</row>
    <row r="206" spans="1:18" s="27" customFormat="1" ht="23.25" customHeight="1">
      <c r="A20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</row>
    <row r="207" spans="1:18" s="27" customFormat="1" ht="23.25" customHeight="1">
      <c r="A207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</row>
    <row r="208" spans="1:18" s="27" customFormat="1" ht="23.25" customHeight="1">
      <c r="A208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</row>
    <row r="209" spans="1:18" s="27" customFormat="1" ht="23.25" customHeight="1">
      <c r="A209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1:18" s="27" customFormat="1" ht="23.25" customHeight="1">
      <c r="A210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1:18" s="27" customFormat="1" ht="23.25" customHeight="1">
      <c r="A211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1:18" s="27" customFormat="1" ht="23.25" customHeight="1">
      <c r="A212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 s="27" customFormat="1" ht="23.25" customHeight="1">
      <c r="A213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</row>
    <row r="214" spans="1:18" s="27" customFormat="1" ht="23.25" customHeight="1">
      <c r="A214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</row>
    <row r="215" spans="1:18" s="27" customFormat="1" ht="23.25" customHeight="1">
      <c r="A215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</row>
    <row r="216" spans="1:18" s="27" customFormat="1" ht="23.25" customHeight="1">
      <c r="A21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</row>
    <row r="217" spans="1:18" s="27" customFormat="1" ht="23.25" customHeight="1">
      <c r="A217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</row>
    <row r="218" spans="1:18" s="27" customFormat="1" ht="23.25" customHeight="1">
      <c r="A218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</row>
    <row r="219" spans="1:18" s="27" customFormat="1" ht="23.25" customHeight="1">
      <c r="A219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</row>
    <row r="220" spans="1:18" s="27" customFormat="1" ht="23.25" customHeight="1">
      <c r="A220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</row>
    <row r="221" spans="1:18" s="27" customFormat="1" ht="23.25" customHeight="1">
      <c r="A221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</row>
    <row r="222" spans="1:18" s="27" customFormat="1" ht="23.25" customHeight="1">
      <c r="A222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</row>
    <row r="223" spans="1:18" s="27" customFormat="1" ht="23.25" customHeight="1">
      <c r="A223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</row>
    <row r="224" spans="1:18" s="27" customFormat="1" ht="23.25" customHeight="1">
      <c r="A224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</row>
    <row r="225" spans="1:18" s="27" customFormat="1" ht="23.25" customHeight="1">
      <c r="A22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</row>
    <row r="226" spans="1:18" s="27" customFormat="1" ht="23.25" customHeight="1">
      <c r="A2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</row>
    <row r="227" spans="1:18" s="27" customFormat="1" ht="23.25" customHeight="1">
      <c r="A227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</row>
    <row r="228" spans="1:18" s="27" customFormat="1" ht="23.25" customHeight="1">
      <c r="A228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</row>
    <row r="229" spans="1:18" s="27" customFormat="1" ht="23.25" customHeight="1">
      <c r="A229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</row>
    <row r="230" spans="1:18" s="27" customFormat="1" ht="23.25" customHeight="1">
      <c r="A230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s="27" customFormat="1" ht="23.25" customHeight="1">
      <c r="A231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s="27" customFormat="1" ht="23.25" customHeight="1">
      <c r="A232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</row>
    <row r="233" spans="1:18" s="27" customFormat="1" ht="23.25" customHeight="1">
      <c r="A233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</row>
    <row r="234" spans="1:18" s="27" customFormat="1" ht="23.25" customHeight="1">
      <c r="A234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1:18" s="27" customFormat="1" ht="23.25" customHeight="1">
      <c r="A235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 spans="1:18" s="27" customFormat="1" ht="23.25" customHeight="1">
      <c r="A2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</row>
    <row r="237" spans="1:18" s="27" customFormat="1" ht="23.25" customHeight="1">
      <c r="A237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</row>
    <row r="238" spans="1:18" s="27" customFormat="1" ht="23.25" customHeight="1">
      <c r="A238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 spans="1:18" s="27" customFormat="1" ht="23.25" customHeight="1">
      <c r="A239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 spans="1:18" s="27" customFormat="1">
      <c r="A240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1:18" s="27" customFormat="1">
      <c r="A241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1:18" s="27" customFormat="1">
      <c r="A242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 spans="1:18" s="27" customFormat="1">
      <c r="A243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 spans="1:18" s="27" customFormat="1">
      <c r="A244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 s="27" customFormat="1">
      <c r="A245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</row>
    <row r="246" spans="1:18" s="27" customFormat="1">
      <c r="A24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</row>
    <row r="247" spans="1:18" s="27" customFormat="1">
      <c r="A247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s="27" customFormat="1">
      <c r="A248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</row>
    <row r="249" spans="1:18" s="27" customFormat="1">
      <c r="A249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1:18" s="27" customFormat="1">
      <c r="A250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 s="27" customFormat="1">
      <c r="A251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 spans="1:18" s="27" customFormat="1">
      <c r="A252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</row>
    <row r="253" spans="1:18" s="27" customFormat="1">
      <c r="A253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</row>
    <row r="254" spans="1:18" s="27" customFormat="1">
      <c r="A254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1:18" s="27" customFormat="1">
      <c r="A255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</row>
    <row r="256" spans="1:18" s="27" customFormat="1">
      <c r="A25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 spans="1:18" s="27" customFormat="1">
      <c r="A257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 spans="1:18" s="27" customFormat="1">
      <c r="A258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 spans="1:18" s="27" customFormat="1">
      <c r="A25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 spans="1:18" s="27" customFormat="1">
      <c r="A260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 s="27" customFormat="1">
      <c r="A261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1:18" s="27" customFormat="1">
      <c r="A262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s="27" customFormat="1">
      <c r="A263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1:18" s="27" customFormat="1">
      <c r="A264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1:18" s="27" customFormat="1">
      <c r="A26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1:18" s="27" customFormat="1">
      <c r="A26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s="27" customFormat="1">
      <c r="A267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 s="27" customFormat="1">
      <c r="A268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</row>
    <row r="269" spans="1:18" s="27" customFormat="1">
      <c r="A26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</row>
    <row r="270" spans="1:18" s="27" customFormat="1">
      <c r="A270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</row>
    <row r="271" spans="1:18" s="27" customFormat="1">
      <c r="A271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</row>
    <row r="272" spans="1:18" s="27" customFormat="1">
      <c r="A272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</row>
    <row r="273" spans="1:18" s="27" customFormat="1">
      <c r="A273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</row>
    <row r="274" spans="1:18" s="27" customFormat="1">
      <c r="A274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</row>
    <row r="275" spans="1:18" s="27" customFormat="1">
      <c r="A275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</row>
    <row r="276" spans="1:18" s="27" customFormat="1">
      <c r="A27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</row>
    <row r="277" spans="1:18" s="27" customFormat="1">
      <c r="A277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</row>
    <row r="278" spans="1:18" s="27" customFormat="1">
      <c r="A278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 s="27" customFormat="1">
      <c r="A27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1:18" s="27" customFormat="1">
      <c r="A280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</row>
    <row r="281" spans="1:18" s="27" customFormat="1">
      <c r="A281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</row>
    <row r="282" spans="1:18" s="27" customFormat="1">
      <c r="A282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</row>
    <row r="283" spans="1:18" s="27" customFormat="1">
      <c r="A283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1:18" s="27" customFormat="1">
      <c r="A284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1:18" s="27" customFormat="1">
      <c r="A285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 spans="1:18" s="27" customFormat="1">
      <c r="A28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  <row r="287" spans="1:18" s="27" customFormat="1">
      <c r="A287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</row>
    <row r="288" spans="1:18" s="27" customFormat="1">
      <c r="A288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</row>
    <row r="289" spans="1:18" s="27" customFormat="1">
      <c r="A28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</row>
    <row r="290" spans="1:18" s="27" customFormat="1">
      <c r="A29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1:18" s="27" customFormat="1">
      <c r="A291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1:18" s="27" customFormat="1">
      <c r="A292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</row>
    <row r="293" spans="1:18" s="27" customFormat="1">
      <c r="A293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1:18" s="27" customFormat="1">
      <c r="A294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</row>
    <row r="295" spans="1:18" s="27" customFormat="1">
      <c r="A295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</row>
    <row r="296" spans="1:18" s="27" customFormat="1">
      <c r="A29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</row>
    <row r="297" spans="1:18" s="27" customFormat="1">
      <c r="A297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</row>
    <row r="298" spans="1:18" s="27" customFormat="1">
      <c r="A298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</row>
    <row r="299" spans="1:18" s="27" customFormat="1">
      <c r="A29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1:18" s="27" customFormat="1">
      <c r="A300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</row>
    <row r="301" spans="1:18" s="27" customFormat="1">
      <c r="A301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</row>
    <row r="302" spans="1:18" s="27" customFormat="1">
      <c r="A302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</row>
    <row r="303" spans="1:18" s="27" customFormat="1">
      <c r="A303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</row>
    <row r="304" spans="1:18" s="27" customFormat="1">
      <c r="A304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</row>
    <row r="305" spans="1:18" s="27" customFormat="1">
      <c r="A30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</row>
    <row r="306" spans="1:18" s="27" customFormat="1">
      <c r="A30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</row>
    <row r="307" spans="1:18" s="27" customFormat="1">
      <c r="A307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</row>
    <row r="308" spans="1:18" s="27" customFormat="1">
      <c r="A308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1:18" s="27" customFormat="1">
      <c r="A30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</row>
    <row r="310" spans="1:18" s="27" customFormat="1">
      <c r="A310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</row>
    <row r="311" spans="1:18" s="27" customFormat="1">
      <c r="A311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1:18" s="27" customFormat="1">
      <c r="A312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</row>
    <row r="313" spans="1:18" s="27" customFormat="1">
      <c r="A313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</row>
    <row r="314" spans="1:18" s="27" customFormat="1">
      <c r="A314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</row>
    <row r="315" spans="1:18" s="27" customFormat="1">
      <c r="A31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</row>
    <row r="316" spans="1:18" s="27" customFormat="1">
      <c r="A31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</row>
    <row r="317" spans="1:18" s="27" customFormat="1">
      <c r="A317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</row>
    <row r="318" spans="1:18" s="27" customFormat="1">
      <c r="A318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</row>
    <row r="319" spans="1:18" s="27" customFormat="1">
      <c r="A31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1:18" s="27" customFormat="1">
      <c r="A32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</row>
    <row r="321" spans="1:18" s="27" customFormat="1">
      <c r="A321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 spans="1:18" s="27" customFormat="1">
      <c r="A322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1:18" s="27" customFormat="1">
      <c r="A323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1:18" s="27" customFormat="1">
      <c r="A324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1:18" s="27" customFormat="1">
      <c r="A325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1:18" s="27" customFormat="1">
      <c r="A32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 spans="1:18" s="27" customFormat="1">
      <c r="A327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</row>
    <row r="328" spans="1:18" s="27" customFormat="1">
      <c r="A328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1:18" s="27" customFormat="1">
      <c r="A32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</row>
    <row r="330" spans="1:18" s="27" customFormat="1">
      <c r="A330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1:18" s="27" customFormat="1">
      <c r="A331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 spans="1:18" s="27" customFormat="1">
      <c r="A332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</row>
    <row r="333" spans="1:18" s="27" customFormat="1">
      <c r="A333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</row>
    <row r="334" spans="1:18" s="27" customFormat="1">
      <c r="A334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</row>
    <row r="335" spans="1:18" s="27" customFormat="1">
      <c r="A335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</row>
    <row r="336" spans="1:18" s="27" customFormat="1">
      <c r="A336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</row>
    <row r="337" spans="1:18" s="27" customFormat="1">
      <c r="A337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</row>
    <row r="338" spans="1:18" s="27" customFormat="1">
      <c r="A338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</row>
    <row r="339" spans="1:18" s="27" customFormat="1">
      <c r="A339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</row>
    <row r="340" spans="1:18" s="27" customFormat="1">
      <c r="A340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</row>
    <row r="341" spans="1:18" s="27" customFormat="1">
      <c r="A341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</row>
    <row r="342" spans="1:18" s="27" customFormat="1">
      <c r="A342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</row>
    <row r="343" spans="1:18" s="27" customFormat="1">
      <c r="A343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</row>
    <row r="344" spans="1:18" s="27" customFormat="1">
      <c r="A344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</row>
    <row r="345" spans="1:18" s="27" customFormat="1">
      <c r="A345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1:18" s="27" customFormat="1">
      <c r="A34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</row>
    <row r="347" spans="1:18" s="27" customFormat="1">
      <c r="A347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1:18" s="27" customFormat="1">
      <c r="A348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1:18" s="27" customFormat="1">
      <c r="A349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1:18" s="27" customFormat="1">
      <c r="A350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1:18" s="27" customFormat="1">
      <c r="A351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1:18" s="27" customFormat="1">
      <c r="A352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1:18" s="27" customFormat="1">
      <c r="A353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1:18" s="27" customFormat="1">
      <c r="A354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1:18" s="27" customFormat="1">
      <c r="A355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1:18" s="27" customFormat="1">
      <c r="A356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1:18" s="27" customFormat="1">
      <c r="A357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1:18" s="27" customFormat="1">
      <c r="A358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1:18" s="27" customFormat="1">
      <c r="A359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1:18" s="27" customFormat="1">
      <c r="A360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1:18" s="27" customFormat="1">
      <c r="A361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1:18"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</row>
    <row r="363" spans="1:18"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</row>
    <row r="364" spans="1:18"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</row>
    <row r="365" spans="1:18"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</row>
    <row r="366" spans="1:18"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</row>
    <row r="367" spans="1:18"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</row>
    <row r="368" spans="1:18"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</row>
    <row r="369" spans="2:18"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</row>
    <row r="370" spans="2:18"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</row>
    <row r="371" spans="2:18"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</row>
  </sheetData>
  <pageMargins left="0.70866141732283505" right="0.70866141732283505" top="0.74803149606299202" bottom="0.74803149606299202" header="0.31496062992126" footer="0.31496062992126"/>
  <pageSetup paperSize="9" scale="48"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K136"/>
  <sheetViews>
    <sheetView showGridLines="0" zoomScale="85" zoomScaleNormal="85" workbookViewId="0"/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632</v>
      </c>
      <c r="B12" s="736"/>
      <c r="C12" s="736"/>
      <c r="D12" s="736"/>
      <c r="E12" s="736"/>
      <c r="F12" s="737"/>
      <c r="G12" s="735" t="s">
        <v>633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32" t="s">
        <v>616</v>
      </c>
      <c r="B27" s="51"/>
      <c r="C27" s="52"/>
      <c r="D27" s="53"/>
      <c r="E27" s="53"/>
      <c r="F27" s="54"/>
      <c r="G27" s="32" t="s">
        <v>616</v>
      </c>
      <c r="H27" s="55"/>
      <c r="I27" s="57"/>
      <c r="J27" s="57"/>
      <c r="K27" s="58"/>
    </row>
    <row r="28" spans="1:11" ht="50.1" customHeight="1">
      <c r="A28" s="735" t="s">
        <v>634</v>
      </c>
      <c r="B28" s="736"/>
      <c r="C28" s="736"/>
      <c r="D28" s="736"/>
      <c r="E28" s="736"/>
      <c r="F28" s="737"/>
      <c r="G28" s="735" t="s">
        <v>635</v>
      </c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32" t="s">
        <v>616</v>
      </c>
      <c r="B43" s="51"/>
      <c r="C43" s="52"/>
      <c r="D43" s="53"/>
      <c r="E43" s="53"/>
      <c r="F43" s="54"/>
      <c r="G43" s="270" t="s">
        <v>616</v>
      </c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/>
    <row r="128" spans="2:11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</sheetPr>
  <dimension ref="A1:X378"/>
  <sheetViews>
    <sheetView showGridLines="0" zoomScale="85" zoomScaleNormal="85" workbookViewId="0">
      <selection activeCell="J10" sqref="J10"/>
    </sheetView>
  </sheetViews>
  <sheetFormatPr defaultColWidth="0" defaultRowHeight="15"/>
  <cols>
    <col min="1" max="1" width="2.7109375" customWidth="1"/>
    <col min="2" max="2" width="13.85546875" customWidth="1"/>
    <col min="3" max="3" width="43.85546875" customWidth="1"/>
    <col min="4" max="15" width="15.7109375" customWidth="1"/>
    <col min="16" max="16" width="17.7109375" customWidth="1"/>
    <col min="17" max="17" width="9.140625" customWidth="1"/>
    <col min="18" max="18" width="8.5703125" customWidth="1"/>
    <col min="19" max="24" width="0" hidden="1" customWidth="1"/>
    <col min="25" max="16384" width="9.140625" hidden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0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0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0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9"/>
    </row>
    <row r="11" spans="1:18" ht="23.25" customHeight="1"/>
    <row r="12" spans="1:18" ht="23.25" customHeight="1">
      <c r="B12" s="272" t="s">
        <v>636</v>
      </c>
      <c r="C12" s="27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94"/>
      <c r="O12" s="295"/>
      <c r="P12" s="42"/>
      <c r="Q12" s="27"/>
    </row>
    <row r="13" spans="1:18" ht="39.950000000000003" customHeight="1">
      <c r="B13" s="273" t="s">
        <v>637</v>
      </c>
      <c r="C13" s="274"/>
      <c r="D13" s="274" t="s">
        <v>604</v>
      </c>
      <c r="E13" s="274" t="s">
        <v>605</v>
      </c>
      <c r="F13" s="274" t="s">
        <v>606</v>
      </c>
      <c r="G13" s="274" t="s">
        <v>607</v>
      </c>
      <c r="H13" s="274" t="s">
        <v>608</v>
      </c>
      <c r="I13" s="274" t="s">
        <v>609</v>
      </c>
      <c r="J13" s="296" t="s">
        <v>610</v>
      </c>
      <c r="K13" s="296" t="s">
        <v>611</v>
      </c>
      <c r="L13" s="296" t="s">
        <v>612</v>
      </c>
      <c r="M13" s="296" t="s">
        <v>613</v>
      </c>
      <c r="N13" s="296" t="s">
        <v>614</v>
      </c>
      <c r="O13" s="297" t="s">
        <v>615</v>
      </c>
      <c r="P13" s="42"/>
      <c r="Q13" s="27"/>
    </row>
    <row r="14" spans="1:18" ht="23.25" customHeight="1">
      <c r="B14" s="275" t="s">
        <v>638</v>
      </c>
      <c r="C14" s="276"/>
      <c r="D14" s="134">
        <v>15</v>
      </c>
      <c r="E14" s="277">
        <v>15</v>
      </c>
      <c r="F14" s="278">
        <v>16</v>
      </c>
      <c r="G14" s="278">
        <v>26</v>
      </c>
      <c r="H14" s="278">
        <v>27</v>
      </c>
      <c r="I14" s="278">
        <v>27</v>
      </c>
      <c r="J14" s="278">
        <v>26</v>
      </c>
      <c r="K14" s="278">
        <v>27</v>
      </c>
      <c r="L14" s="278">
        <v>27</v>
      </c>
      <c r="M14" s="278">
        <v>26</v>
      </c>
      <c r="N14" s="298">
        <v>25</v>
      </c>
      <c r="O14" s="299">
        <v>25</v>
      </c>
      <c r="P14" s="300"/>
      <c r="Q14" s="27"/>
    </row>
    <row r="15" spans="1:18" ht="23.25" customHeight="1">
      <c r="B15" s="275" t="s">
        <v>639</v>
      </c>
      <c r="C15" s="276"/>
      <c r="D15" s="134">
        <v>15</v>
      </c>
      <c r="E15" s="279">
        <v>15</v>
      </c>
      <c r="F15" s="280">
        <v>12</v>
      </c>
      <c r="G15" s="280">
        <v>11</v>
      </c>
      <c r="H15" s="280">
        <v>10</v>
      </c>
      <c r="I15" s="280">
        <v>10</v>
      </c>
      <c r="J15" s="280">
        <v>8</v>
      </c>
      <c r="K15" s="280">
        <v>8</v>
      </c>
      <c r="L15" s="280">
        <v>8</v>
      </c>
      <c r="M15" s="280">
        <v>8</v>
      </c>
      <c r="N15" s="301">
        <v>6</v>
      </c>
      <c r="O15" s="302">
        <v>6</v>
      </c>
      <c r="P15" s="300"/>
      <c r="Q15" s="27"/>
    </row>
    <row r="16" spans="1:18" ht="23.25" customHeight="1">
      <c r="B16" s="281" t="s">
        <v>485</v>
      </c>
      <c r="C16" s="282"/>
      <c r="D16" s="127">
        <f>SUM(D14:D15)</f>
        <v>30</v>
      </c>
      <c r="E16" s="127">
        <f t="shared" ref="E16:O16" si="0">SUM(E14:E15)</f>
        <v>30</v>
      </c>
      <c r="F16" s="127">
        <f t="shared" si="0"/>
        <v>28</v>
      </c>
      <c r="G16" s="127">
        <f t="shared" si="0"/>
        <v>37</v>
      </c>
      <c r="H16" s="127">
        <f t="shared" si="0"/>
        <v>37</v>
      </c>
      <c r="I16" s="127">
        <f t="shared" si="0"/>
        <v>37</v>
      </c>
      <c r="J16" s="127">
        <f t="shared" si="0"/>
        <v>34</v>
      </c>
      <c r="K16" s="127">
        <f t="shared" si="0"/>
        <v>35</v>
      </c>
      <c r="L16" s="127">
        <f t="shared" si="0"/>
        <v>35</v>
      </c>
      <c r="M16" s="127">
        <f t="shared" si="0"/>
        <v>34</v>
      </c>
      <c r="N16" s="127">
        <f t="shared" si="0"/>
        <v>31</v>
      </c>
      <c r="O16" s="139">
        <f t="shared" si="0"/>
        <v>31</v>
      </c>
      <c r="P16" s="300"/>
      <c r="Q16" s="27"/>
    </row>
    <row r="17" spans="2:17" ht="15" customHeight="1">
      <c r="B17" s="18" t="s">
        <v>640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94"/>
      <c r="O17" s="303"/>
      <c r="P17" s="300"/>
      <c r="Q17" s="27"/>
    </row>
    <row r="18" spans="2:17" ht="15" customHeight="1">
      <c r="B18" s="283" t="s">
        <v>641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</row>
    <row r="19" spans="2:17" ht="15" customHeight="1">
      <c r="B19" s="283" t="s">
        <v>642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</row>
    <row r="20" spans="2:17" ht="23.25" customHeight="1">
      <c r="B20" s="2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94"/>
      <c r="O20" s="303"/>
      <c r="P20" s="300"/>
      <c r="Q20" s="27"/>
    </row>
    <row r="21" spans="2:17" ht="23.25" customHeight="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17" ht="15.75">
      <c r="B22" s="272" t="s">
        <v>643</v>
      </c>
      <c r="C22" s="27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94"/>
      <c r="O22" s="295"/>
    </row>
    <row r="23" spans="2:17" ht="39.950000000000003" customHeight="1">
      <c r="B23" s="62" t="s">
        <v>11</v>
      </c>
      <c r="C23" s="274"/>
      <c r="D23" s="274" t="s">
        <v>604</v>
      </c>
      <c r="E23" s="274" t="s">
        <v>605</v>
      </c>
      <c r="F23" s="274" t="s">
        <v>606</v>
      </c>
      <c r="G23" s="274" t="s">
        <v>607</v>
      </c>
      <c r="H23" s="274" t="s">
        <v>608</v>
      </c>
      <c r="I23" s="274" t="s">
        <v>609</v>
      </c>
      <c r="J23" s="296" t="s">
        <v>610</v>
      </c>
      <c r="K23" s="296" t="s">
        <v>611</v>
      </c>
      <c r="L23" s="296" t="s">
        <v>612</v>
      </c>
      <c r="M23" s="296" t="s">
        <v>613</v>
      </c>
      <c r="N23" s="296" t="s">
        <v>614</v>
      </c>
      <c r="O23" s="297" t="s">
        <v>615</v>
      </c>
    </row>
    <row r="24" spans="2:17" ht="23.25" customHeight="1">
      <c r="B24" s="275" t="s">
        <v>4</v>
      </c>
      <c r="C24" s="276"/>
      <c r="D24" s="134">
        <v>14</v>
      </c>
      <c r="E24" s="277">
        <v>14</v>
      </c>
      <c r="F24" s="280">
        <v>11</v>
      </c>
      <c r="G24" s="280">
        <v>15</v>
      </c>
      <c r="H24" s="280">
        <v>15</v>
      </c>
      <c r="I24" s="280">
        <v>15</v>
      </c>
      <c r="J24" s="280">
        <v>14</v>
      </c>
      <c r="K24" s="280">
        <v>15</v>
      </c>
      <c r="L24" s="280">
        <v>15</v>
      </c>
      <c r="M24" s="280">
        <v>14</v>
      </c>
      <c r="N24" s="298">
        <v>13</v>
      </c>
      <c r="O24" s="299">
        <v>13</v>
      </c>
    </row>
    <row r="25" spans="2:17" ht="23.25" customHeight="1">
      <c r="B25" s="275" t="s">
        <v>3</v>
      </c>
      <c r="C25" s="276"/>
      <c r="D25" s="134">
        <v>16</v>
      </c>
      <c r="E25" s="279">
        <v>16</v>
      </c>
      <c r="F25" s="280">
        <v>17</v>
      </c>
      <c r="G25" s="280">
        <v>22</v>
      </c>
      <c r="H25" s="280">
        <v>22</v>
      </c>
      <c r="I25" s="280">
        <v>22</v>
      </c>
      <c r="J25" s="280">
        <v>20</v>
      </c>
      <c r="K25" s="280">
        <v>20</v>
      </c>
      <c r="L25" s="280">
        <v>20</v>
      </c>
      <c r="M25" s="280">
        <v>20</v>
      </c>
      <c r="N25" s="298">
        <v>18</v>
      </c>
      <c r="O25" s="302">
        <v>18</v>
      </c>
    </row>
    <row r="26" spans="2:17" ht="23.25" customHeight="1">
      <c r="B26" s="281" t="s">
        <v>485</v>
      </c>
      <c r="C26" s="282"/>
      <c r="D26" s="127">
        <f>SUM(D24:D25)</f>
        <v>30</v>
      </c>
      <c r="E26" s="127">
        <f t="shared" ref="E26" si="1">SUM(E24:E25)</f>
        <v>30</v>
      </c>
      <c r="F26" s="127">
        <f t="shared" ref="F26" si="2">SUM(F24:F25)</f>
        <v>28</v>
      </c>
      <c r="G26" s="127">
        <f t="shared" ref="G26" si="3">SUM(G24:G25)</f>
        <v>37</v>
      </c>
      <c r="H26" s="127">
        <f t="shared" ref="H26" si="4">SUM(H24:H25)</f>
        <v>37</v>
      </c>
      <c r="I26" s="127">
        <f t="shared" ref="I26" si="5">SUM(I24:I25)</f>
        <v>37</v>
      </c>
      <c r="J26" s="127">
        <f t="shared" ref="J26" si="6">SUM(J24:J25)</f>
        <v>34</v>
      </c>
      <c r="K26" s="127">
        <f t="shared" ref="K26" si="7">SUM(K24:K25)</f>
        <v>35</v>
      </c>
      <c r="L26" s="127">
        <f t="shared" ref="L26" si="8">SUM(L24:L25)</f>
        <v>35</v>
      </c>
      <c r="M26" s="127">
        <f t="shared" ref="M26:N26" si="9">SUM(M24:M25)</f>
        <v>34</v>
      </c>
      <c r="N26" s="127">
        <f t="shared" si="9"/>
        <v>31</v>
      </c>
      <c r="O26" s="139">
        <f t="shared" ref="O26" si="10">SUM(O24:O25)</f>
        <v>31</v>
      </c>
    </row>
    <row r="27" spans="2:17" ht="15.75">
      <c r="B27" s="18" t="s">
        <v>640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94"/>
      <c r="O27" s="303"/>
    </row>
    <row r="28" spans="2:17" ht="15.75">
      <c r="B28" s="283" t="s">
        <v>641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94"/>
      <c r="O28" s="304"/>
    </row>
    <row r="29" spans="2:17" ht="15" customHeight="1">
      <c r="B29" s="283" t="s">
        <v>642</v>
      </c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</row>
    <row r="30" spans="2:17" ht="23.25" customHeight="1">
      <c r="B30" s="271"/>
      <c r="C30" s="271"/>
      <c r="D30" s="271"/>
      <c r="E30" s="271"/>
      <c r="F30" s="271"/>
      <c r="G30" s="271"/>
      <c r="H30" s="271"/>
      <c r="I30" s="271"/>
    </row>
    <row r="31" spans="2:17" ht="23.25" customHeight="1">
      <c r="B31" s="271"/>
      <c r="C31" s="271"/>
      <c r="D31" s="271"/>
      <c r="E31" s="271"/>
      <c r="F31" s="271"/>
      <c r="G31" s="271"/>
      <c r="H31" s="271"/>
      <c r="I31" s="271"/>
    </row>
    <row r="32" spans="2:17" ht="16.5">
      <c r="B32" s="272" t="s">
        <v>644</v>
      </c>
      <c r="C32" s="27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94"/>
      <c r="O32" s="295"/>
    </row>
    <row r="33" spans="2:16" ht="39.950000000000003" customHeight="1">
      <c r="B33" s="62" t="s">
        <v>637</v>
      </c>
      <c r="C33" s="274"/>
      <c r="D33" s="274" t="s">
        <v>604</v>
      </c>
      <c r="E33" s="274" t="s">
        <v>605</v>
      </c>
      <c r="F33" s="274" t="s">
        <v>606</v>
      </c>
      <c r="G33" s="274" t="s">
        <v>607</v>
      </c>
      <c r="H33" s="274" t="s">
        <v>608</v>
      </c>
      <c r="I33" s="274" t="s">
        <v>609</v>
      </c>
      <c r="J33" s="296" t="s">
        <v>610</v>
      </c>
      <c r="K33" s="296" t="s">
        <v>611</v>
      </c>
      <c r="L33" s="296" t="s">
        <v>612</v>
      </c>
      <c r="M33" s="296" t="s">
        <v>613</v>
      </c>
      <c r="N33" s="296" t="s">
        <v>614</v>
      </c>
      <c r="O33" s="297" t="s">
        <v>615</v>
      </c>
      <c r="P33" s="297" t="s">
        <v>485</v>
      </c>
    </row>
    <row r="34" spans="2:16" ht="23.25" customHeight="1">
      <c r="B34" s="275" t="s">
        <v>638</v>
      </c>
      <c r="C34" s="276"/>
      <c r="D34" s="286">
        <v>27094</v>
      </c>
      <c r="E34" s="287">
        <v>27094</v>
      </c>
      <c r="F34" s="288">
        <v>28594</v>
      </c>
      <c r="G34" s="288">
        <v>46394</v>
      </c>
      <c r="H34" s="288">
        <v>47894</v>
      </c>
      <c r="I34" s="288">
        <v>47894</v>
      </c>
      <c r="J34" s="288">
        <v>46394</v>
      </c>
      <c r="K34" s="288">
        <v>48594</v>
      </c>
      <c r="L34" s="288">
        <v>48594</v>
      </c>
      <c r="M34" s="288">
        <v>46000</v>
      </c>
      <c r="N34" s="305">
        <v>44500</v>
      </c>
      <c r="O34" s="306">
        <v>44500</v>
      </c>
      <c r="P34" s="307">
        <f>SUM(D34:O34)</f>
        <v>503546</v>
      </c>
    </row>
    <row r="35" spans="2:16" ht="23.25" customHeight="1">
      <c r="B35" s="275" t="s">
        <v>639</v>
      </c>
      <c r="C35" s="276"/>
      <c r="D35" s="286">
        <v>27400</v>
      </c>
      <c r="E35" s="289">
        <v>27400</v>
      </c>
      <c r="F35" s="288">
        <v>21500</v>
      </c>
      <c r="G35" s="288">
        <v>20000</v>
      </c>
      <c r="H35" s="288">
        <v>18500</v>
      </c>
      <c r="I35" s="288">
        <v>18500</v>
      </c>
      <c r="J35" s="288">
        <v>14800</v>
      </c>
      <c r="K35" s="288">
        <v>14800</v>
      </c>
      <c r="L35" s="288">
        <v>14800</v>
      </c>
      <c r="M35" s="288">
        <v>14800</v>
      </c>
      <c r="N35" s="305">
        <v>11100</v>
      </c>
      <c r="O35" s="308">
        <v>11100</v>
      </c>
      <c r="P35" s="309">
        <f>SUM(D35:O35)</f>
        <v>214700</v>
      </c>
    </row>
    <row r="36" spans="2:16" ht="23.25" customHeight="1">
      <c r="B36" s="281" t="s">
        <v>485</v>
      </c>
      <c r="C36" s="282"/>
      <c r="D36" s="290">
        <f>SUM(D34:D35)</f>
        <v>54494</v>
      </c>
      <c r="E36" s="290">
        <f t="shared" ref="E36" si="11">SUM(E34:E35)</f>
        <v>54494</v>
      </c>
      <c r="F36" s="290">
        <f t="shared" ref="F36" si="12">SUM(F34:F35)</f>
        <v>50094</v>
      </c>
      <c r="G36" s="290">
        <f t="shared" ref="G36" si="13">SUM(G34:G35)</f>
        <v>66394</v>
      </c>
      <c r="H36" s="290">
        <f t="shared" ref="H36" si="14">SUM(H34:H35)</f>
        <v>66394</v>
      </c>
      <c r="I36" s="290">
        <f t="shared" ref="I36" si="15">SUM(I34:I35)</f>
        <v>66394</v>
      </c>
      <c r="J36" s="290">
        <f t="shared" ref="J36" si="16">SUM(J34:J35)</f>
        <v>61194</v>
      </c>
      <c r="K36" s="290">
        <f t="shared" ref="K36" si="17">SUM(K34:K35)</f>
        <v>63394</v>
      </c>
      <c r="L36" s="290">
        <f t="shared" ref="L36" si="18">SUM(L34:L35)</f>
        <v>63394</v>
      </c>
      <c r="M36" s="290">
        <f t="shared" ref="M36:N36" si="19">SUM(M34:M35)</f>
        <v>60800</v>
      </c>
      <c r="N36" s="290">
        <f t="shared" si="19"/>
        <v>55600</v>
      </c>
      <c r="O36" s="310">
        <f t="shared" ref="O36:P36" si="20">SUM(O34:O35)</f>
        <v>55600</v>
      </c>
      <c r="P36" s="310">
        <f t="shared" si="20"/>
        <v>718246</v>
      </c>
    </row>
    <row r="37" spans="2:16" ht="15.75">
      <c r="B37" s="18" t="s">
        <v>640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94"/>
      <c r="O37" s="303"/>
    </row>
    <row r="38" spans="2:16">
      <c r="B38" s="284" t="s">
        <v>645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</row>
    <row r="39" spans="2:16">
      <c r="B39" s="18" t="s">
        <v>646</v>
      </c>
      <c r="C39" s="271"/>
      <c r="D39" s="271"/>
      <c r="E39" s="271"/>
      <c r="F39" s="271"/>
      <c r="G39" s="271"/>
      <c r="H39" s="271"/>
      <c r="I39" s="271"/>
    </row>
    <row r="40" spans="2:16">
      <c r="B40" s="283" t="s">
        <v>647</v>
      </c>
      <c r="C40" s="283"/>
      <c r="D40" s="271"/>
      <c r="E40" s="271"/>
      <c r="F40" s="271"/>
      <c r="G40" s="271"/>
      <c r="H40" s="271"/>
      <c r="I40" s="271"/>
    </row>
    <row r="41" spans="2:16" ht="23.25" customHeight="1">
      <c r="B41" s="271"/>
      <c r="C41" s="271"/>
      <c r="D41" s="271"/>
      <c r="E41" s="271"/>
      <c r="F41" s="271"/>
      <c r="G41" s="271"/>
      <c r="H41" s="271"/>
      <c r="I41" s="271"/>
    </row>
    <row r="42" spans="2:16" ht="23.25" customHeight="1">
      <c r="B42" s="271"/>
      <c r="C42" s="271"/>
      <c r="D42" s="271"/>
      <c r="E42" s="271"/>
      <c r="F42" s="271"/>
      <c r="G42" s="271"/>
      <c r="H42" s="271"/>
      <c r="I42" s="271"/>
    </row>
    <row r="43" spans="2:16" ht="15.75">
      <c r="B43" s="272" t="s">
        <v>648</v>
      </c>
      <c r="C43" s="27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94"/>
      <c r="O43" s="295"/>
    </row>
    <row r="44" spans="2:16" ht="39.950000000000003" customHeight="1">
      <c r="B44" s="273" t="s">
        <v>649</v>
      </c>
      <c r="C44" s="291"/>
      <c r="D44" s="274" t="s">
        <v>604</v>
      </c>
      <c r="E44" s="274" t="s">
        <v>605</v>
      </c>
      <c r="F44" s="274" t="s">
        <v>606</v>
      </c>
      <c r="G44" s="274" t="s">
        <v>607</v>
      </c>
      <c r="H44" s="274" t="s">
        <v>608</v>
      </c>
      <c r="I44" s="274" t="s">
        <v>609</v>
      </c>
      <c r="J44" s="296" t="s">
        <v>610</v>
      </c>
      <c r="K44" s="296" t="s">
        <v>611</v>
      </c>
      <c r="L44" s="296" t="s">
        <v>612</v>
      </c>
      <c r="M44" s="296" t="s">
        <v>613</v>
      </c>
      <c r="N44" s="296" t="s">
        <v>614</v>
      </c>
      <c r="O44" s="297" t="s">
        <v>615</v>
      </c>
    </row>
    <row r="45" spans="2:16" ht="23.25" customHeight="1">
      <c r="B45" s="275" t="s">
        <v>41</v>
      </c>
      <c r="C45" s="276"/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299">
        <v>0</v>
      </c>
    </row>
    <row r="46" spans="2:16" ht="23.25" customHeight="1">
      <c r="B46" s="275" t="s">
        <v>52</v>
      </c>
      <c r="C46" s="276"/>
      <c r="D46" s="134">
        <v>0</v>
      </c>
      <c r="E46" s="292">
        <v>0</v>
      </c>
      <c r="F46" s="278">
        <v>2</v>
      </c>
      <c r="G46" s="278">
        <v>12</v>
      </c>
      <c r="H46" s="278">
        <v>13</v>
      </c>
      <c r="I46" s="278">
        <v>13</v>
      </c>
      <c r="J46" s="278">
        <v>13</v>
      </c>
      <c r="K46" s="278">
        <v>13</v>
      </c>
      <c r="L46" s="278">
        <v>13</v>
      </c>
      <c r="M46" s="278">
        <v>13</v>
      </c>
      <c r="N46" s="298">
        <v>12</v>
      </c>
      <c r="O46" s="311">
        <v>12</v>
      </c>
    </row>
    <row r="47" spans="2:16" ht="23.25" customHeight="1">
      <c r="B47" s="275" t="s">
        <v>37</v>
      </c>
      <c r="C47" s="276"/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311">
        <v>0</v>
      </c>
    </row>
    <row r="48" spans="2:16" ht="23.25" customHeight="1">
      <c r="B48" s="275" t="s">
        <v>90</v>
      </c>
      <c r="C48" s="276"/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311">
        <v>0</v>
      </c>
    </row>
    <row r="49" spans="2:15" ht="23.25" customHeight="1">
      <c r="B49" s="275" t="s">
        <v>33</v>
      </c>
      <c r="C49" s="276"/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311">
        <v>0</v>
      </c>
    </row>
    <row r="50" spans="2:15" ht="23.25" customHeight="1">
      <c r="B50" s="275" t="s">
        <v>94</v>
      </c>
      <c r="C50" s="276"/>
      <c r="D50" s="134">
        <v>7</v>
      </c>
      <c r="E50" s="292">
        <v>7</v>
      </c>
      <c r="F50" s="278">
        <v>6</v>
      </c>
      <c r="G50" s="278">
        <v>6</v>
      </c>
      <c r="H50" s="278">
        <v>6</v>
      </c>
      <c r="I50" s="278">
        <v>6</v>
      </c>
      <c r="J50" s="278">
        <v>6</v>
      </c>
      <c r="K50" s="278">
        <v>7</v>
      </c>
      <c r="L50" s="278">
        <v>7</v>
      </c>
      <c r="M50" s="278">
        <v>7</v>
      </c>
      <c r="N50" s="298">
        <v>7</v>
      </c>
      <c r="O50" s="311">
        <v>7</v>
      </c>
    </row>
    <row r="51" spans="2:15" ht="23.25" customHeight="1">
      <c r="B51" s="275" t="s">
        <v>103</v>
      </c>
      <c r="C51" s="276"/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311">
        <v>0</v>
      </c>
    </row>
    <row r="52" spans="2:15" ht="23.25" customHeight="1">
      <c r="B52" s="293" t="s">
        <v>16</v>
      </c>
      <c r="C52" s="276"/>
      <c r="D52" s="134">
        <v>0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202">
        <v>0</v>
      </c>
    </row>
    <row r="53" spans="2:15" ht="23.25" customHeight="1">
      <c r="B53" s="275" t="s">
        <v>24</v>
      </c>
      <c r="C53" s="276"/>
      <c r="D53" s="134">
        <v>6</v>
      </c>
      <c r="E53" s="134">
        <v>6</v>
      </c>
      <c r="F53" s="278">
        <v>6</v>
      </c>
      <c r="G53" s="278">
        <v>6</v>
      </c>
      <c r="H53" s="278">
        <v>6</v>
      </c>
      <c r="I53" s="278">
        <v>6</v>
      </c>
      <c r="J53" s="278">
        <v>6</v>
      </c>
      <c r="K53" s="278">
        <v>6</v>
      </c>
      <c r="L53" s="278">
        <v>6</v>
      </c>
      <c r="M53" s="278">
        <v>5</v>
      </c>
      <c r="N53" s="298">
        <v>5</v>
      </c>
      <c r="O53" s="202">
        <v>5</v>
      </c>
    </row>
    <row r="54" spans="2:15" ht="23.25" customHeight="1">
      <c r="B54" s="293" t="s">
        <v>21</v>
      </c>
      <c r="C54" s="276"/>
      <c r="D54" s="134">
        <v>2</v>
      </c>
      <c r="E54" s="134">
        <v>2</v>
      </c>
      <c r="F54" s="278">
        <v>2</v>
      </c>
      <c r="G54" s="278">
        <v>2</v>
      </c>
      <c r="H54" s="278">
        <v>2</v>
      </c>
      <c r="I54" s="278">
        <v>2</v>
      </c>
      <c r="J54" s="278">
        <v>1</v>
      </c>
      <c r="K54" s="278">
        <v>1</v>
      </c>
      <c r="L54" s="278">
        <v>1</v>
      </c>
      <c r="M54" s="278">
        <v>1</v>
      </c>
      <c r="N54" s="298">
        <v>1</v>
      </c>
      <c r="O54" s="202">
        <v>1</v>
      </c>
    </row>
    <row r="55" spans="2:15" ht="23.25" customHeight="1">
      <c r="B55" s="293" t="s">
        <v>47</v>
      </c>
      <c r="C55" s="276"/>
      <c r="D55" s="134">
        <v>0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302">
        <v>0</v>
      </c>
    </row>
    <row r="56" spans="2:15" ht="23.25" customHeight="1">
      <c r="B56" s="281" t="s">
        <v>485</v>
      </c>
      <c r="C56" s="282"/>
      <c r="D56" s="127">
        <f t="shared" ref="D56:O56" si="21">SUM(D45:D55)</f>
        <v>15</v>
      </c>
      <c r="E56" s="127">
        <f t="shared" si="21"/>
        <v>15</v>
      </c>
      <c r="F56" s="127">
        <f t="shared" si="21"/>
        <v>16</v>
      </c>
      <c r="G56" s="127">
        <f t="shared" si="21"/>
        <v>26</v>
      </c>
      <c r="H56" s="127">
        <f t="shared" si="21"/>
        <v>27</v>
      </c>
      <c r="I56" s="127">
        <f t="shared" si="21"/>
        <v>27</v>
      </c>
      <c r="J56" s="127">
        <f t="shared" si="21"/>
        <v>26</v>
      </c>
      <c r="K56" s="127">
        <f t="shared" si="21"/>
        <v>27</v>
      </c>
      <c r="L56" s="127">
        <f t="shared" si="21"/>
        <v>27</v>
      </c>
      <c r="M56" s="127">
        <f t="shared" si="21"/>
        <v>26</v>
      </c>
      <c r="N56" s="127">
        <f t="shared" si="21"/>
        <v>25</v>
      </c>
      <c r="O56" s="139">
        <f t="shared" si="21"/>
        <v>25</v>
      </c>
    </row>
    <row r="57" spans="2:15" ht="15.75">
      <c r="B57" s="18" t="s">
        <v>640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94"/>
      <c r="O57" s="303"/>
    </row>
    <row r="58" spans="2:15">
      <c r="B58" s="283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</row>
    <row r="59" spans="2:15" ht="23.25" customHeight="1">
      <c r="B59" s="271"/>
      <c r="C59" s="271"/>
      <c r="D59" s="271"/>
      <c r="E59" s="271"/>
      <c r="F59" s="271"/>
      <c r="G59" s="271"/>
      <c r="H59" s="271"/>
      <c r="I59" s="271"/>
    </row>
    <row r="60" spans="2:15" ht="23.25" customHeight="1">
      <c r="B60" s="271"/>
      <c r="C60" s="271"/>
      <c r="D60" s="271"/>
      <c r="E60" s="271"/>
      <c r="F60" s="271"/>
      <c r="G60" s="271"/>
      <c r="H60" s="271"/>
      <c r="I60" s="271"/>
    </row>
    <row r="61" spans="2:15" ht="15.75">
      <c r="B61" s="272" t="s">
        <v>650</v>
      </c>
      <c r="C61" s="27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294"/>
      <c r="O61" s="295"/>
    </row>
    <row r="62" spans="2:15" ht="39.950000000000003" customHeight="1">
      <c r="B62" s="273" t="s">
        <v>649</v>
      </c>
      <c r="C62" s="291"/>
      <c r="D62" s="274" t="s">
        <v>604</v>
      </c>
      <c r="E62" s="274" t="s">
        <v>605</v>
      </c>
      <c r="F62" s="274" t="s">
        <v>606</v>
      </c>
      <c r="G62" s="274" t="s">
        <v>607</v>
      </c>
      <c r="H62" s="274" t="s">
        <v>608</v>
      </c>
      <c r="I62" s="274" t="s">
        <v>609</v>
      </c>
      <c r="J62" s="296" t="s">
        <v>610</v>
      </c>
      <c r="K62" s="296" t="s">
        <v>611</v>
      </c>
      <c r="L62" s="296" t="s">
        <v>612</v>
      </c>
      <c r="M62" s="296" t="s">
        <v>613</v>
      </c>
      <c r="N62" s="296" t="s">
        <v>614</v>
      </c>
      <c r="O62" s="297" t="s">
        <v>615</v>
      </c>
    </row>
    <row r="63" spans="2:15" ht="23.25" customHeight="1">
      <c r="B63" s="275" t="s">
        <v>41</v>
      </c>
      <c r="C63" s="276"/>
      <c r="D63" s="134">
        <v>0</v>
      </c>
      <c r="E63" s="277">
        <v>0</v>
      </c>
      <c r="F63" s="134">
        <v>0</v>
      </c>
      <c r="G63" s="277">
        <v>0</v>
      </c>
      <c r="H63" s="134">
        <v>0</v>
      </c>
      <c r="I63" s="277">
        <v>0</v>
      </c>
      <c r="J63" s="134">
        <v>0</v>
      </c>
      <c r="K63" s="277">
        <v>0</v>
      </c>
      <c r="L63" s="134">
        <v>0</v>
      </c>
      <c r="M63" s="277">
        <v>0</v>
      </c>
      <c r="N63" s="134">
        <v>0</v>
      </c>
      <c r="O63" s="299">
        <v>0</v>
      </c>
    </row>
    <row r="64" spans="2:15" ht="23.25" customHeight="1">
      <c r="B64" s="275" t="s">
        <v>52</v>
      </c>
      <c r="C64" s="276"/>
      <c r="D64" s="134">
        <v>0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202">
        <v>0</v>
      </c>
    </row>
    <row r="65" spans="2:15" ht="23.25" customHeight="1">
      <c r="B65" s="275" t="s">
        <v>37</v>
      </c>
      <c r="C65" s="276"/>
      <c r="D65" s="134">
        <v>2</v>
      </c>
      <c r="E65" s="134">
        <v>2</v>
      </c>
      <c r="F65" s="278">
        <v>2</v>
      </c>
      <c r="G65" s="278">
        <v>2</v>
      </c>
      <c r="H65" s="278">
        <v>2</v>
      </c>
      <c r="I65" s="278">
        <v>2</v>
      </c>
      <c r="J65" s="278">
        <v>2</v>
      </c>
      <c r="K65" s="278">
        <v>2</v>
      </c>
      <c r="L65" s="278">
        <v>2</v>
      </c>
      <c r="M65" s="278">
        <v>2</v>
      </c>
      <c r="N65" s="298">
        <v>2</v>
      </c>
      <c r="O65" s="202">
        <v>2</v>
      </c>
    </row>
    <row r="66" spans="2:15" ht="23.25" customHeight="1">
      <c r="B66" s="275" t="s">
        <v>90</v>
      </c>
      <c r="C66" s="276"/>
      <c r="D66" s="134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202">
        <v>0</v>
      </c>
    </row>
    <row r="67" spans="2:15" ht="23.25" customHeight="1">
      <c r="B67" s="275" t="s">
        <v>33</v>
      </c>
      <c r="C67" s="276"/>
      <c r="D67" s="134">
        <v>0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202">
        <v>0</v>
      </c>
    </row>
    <row r="68" spans="2:15" ht="23.25" customHeight="1">
      <c r="B68" s="275" t="s">
        <v>94</v>
      </c>
      <c r="C68" s="276"/>
      <c r="D68" s="134">
        <v>0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202">
        <v>0</v>
      </c>
    </row>
    <row r="69" spans="2:15" ht="23.25" customHeight="1">
      <c r="B69" s="275" t="s">
        <v>103</v>
      </c>
      <c r="C69" s="276"/>
      <c r="D69" s="134">
        <v>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  <c r="N69" s="134">
        <v>0</v>
      </c>
      <c r="O69" s="202">
        <v>0</v>
      </c>
    </row>
    <row r="70" spans="2:15" ht="23.25" customHeight="1">
      <c r="B70" s="293" t="s">
        <v>16</v>
      </c>
      <c r="C70" s="276"/>
      <c r="D70" s="134">
        <v>1</v>
      </c>
      <c r="E70" s="134">
        <v>1</v>
      </c>
      <c r="F70" s="278">
        <v>0</v>
      </c>
      <c r="G70" s="278">
        <v>0</v>
      </c>
      <c r="H70" s="278">
        <v>0</v>
      </c>
      <c r="I70" s="278">
        <v>0</v>
      </c>
      <c r="J70" s="278">
        <v>0</v>
      </c>
      <c r="K70" s="278">
        <v>0</v>
      </c>
      <c r="L70" s="278">
        <v>0</v>
      </c>
      <c r="M70" s="278">
        <v>0</v>
      </c>
      <c r="N70" s="278">
        <v>0</v>
      </c>
      <c r="O70" s="202">
        <v>0</v>
      </c>
    </row>
    <row r="71" spans="2:15" ht="23.25" customHeight="1">
      <c r="B71" s="275" t="s">
        <v>24</v>
      </c>
      <c r="C71" s="276"/>
      <c r="D71" s="134">
        <v>4</v>
      </c>
      <c r="E71" s="134">
        <v>4</v>
      </c>
      <c r="F71" s="278">
        <v>4</v>
      </c>
      <c r="G71" s="278">
        <v>3</v>
      </c>
      <c r="H71" s="278">
        <v>3</v>
      </c>
      <c r="I71" s="278">
        <v>3</v>
      </c>
      <c r="J71" s="278">
        <v>2</v>
      </c>
      <c r="K71" s="278">
        <v>2</v>
      </c>
      <c r="L71" s="278">
        <v>2</v>
      </c>
      <c r="M71" s="278">
        <v>2</v>
      </c>
      <c r="N71" s="298">
        <v>1</v>
      </c>
      <c r="O71" s="202">
        <v>1</v>
      </c>
    </row>
    <row r="72" spans="2:15" ht="23.25" customHeight="1">
      <c r="B72" s="293" t="s">
        <v>21</v>
      </c>
      <c r="C72" s="276"/>
      <c r="D72" s="134">
        <v>6</v>
      </c>
      <c r="E72" s="134">
        <v>6</v>
      </c>
      <c r="F72" s="278">
        <v>4</v>
      </c>
      <c r="G72" s="278">
        <v>4</v>
      </c>
      <c r="H72" s="278">
        <v>3</v>
      </c>
      <c r="I72" s="278">
        <v>3</v>
      </c>
      <c r="J72" s="278">
        <v>2</v>
      </c>
      <c r="K72" s="278">
        <v>2</v>
      </c>
      <c r="L72" s="278">
        <v>2</v>
      </c>
      <c r="M72" s="278">
        <v>2</v>
      </c>
      <c r="N72" s="298">
        <v>2</v>
      </c>
      <c r="O72" s="202">
        <v>2</v>
      </c>
    </row>
    <row r="73" spans="2:15" ht="23.25" customHeight="1">
      <c r="B73" s="293" t="s">
        <v>47</v>
      </c>
      <c r="C73" s="276"/>
      <c r="D73" s="134">
        <v>2</v>
      </c>
      <c r="E73" s="279">
        <v>2</v>
      </c>
      <c r="F73" s="278">
        <v>2</v>
      </c>
      <c r="G73" s="278">
        <v>2</v>
      </c>
      <c r="H73" s="278">
        <v>2</v>
      </c>
      <c r="I73" s="278">
        <v>2</v>
      </c>
      <c r="J73" s="278">
        <v>2</v>
      </c>
      <c r="K73" s="278">
        <v>2</v>
      </c>
      <c r="L73" s="278">
        <v>2</v>
      </c>
      <c r="M73" s="278">
        <v>2</v>
      </c>
      <c r="N73" s="298">
        <v>1</v>
      </c>
      <c r="O73" s="302">
        <v>1</v>
      </c>
    </row>
    <row r="74" spans="2:15" ht="23.25" customHeight="1">
      <c r="B74" s="281" t="s">
        <v>485</v>
      </c>
      <c r="C74" s="282"/>
      <c r="D74" s="127">
        <f t="shared" ref="D74:O74" si="22">SUM(D63:D73)</f>
        <v>15</v>
      </c>
      <c r="E74" s="127">
        <f t="shared" si="22"/>
        <v>15</v>
      </c>
      <c r="F74" s="127">
        <f t="shared" si="22"/>
        <v>12</v>
      </c>
      <c r="G74" s="127">
        <f t="shared" si="22"/>
        <v>11</v>
      </c>
      <c r="H74" s="127">
        <f t="shared" si="22"/>
        <v>10</v>
      </c>
      <c r="I74" s="127">
        <f t="shared" si="22"/>
        <v>10</v>
      </c>
      <c r="J74" s="127">
        <f t="shared" si="22"/>
        <v>8</v>
      </c>
      <c r="K74" s="127">
        <f t="shared" si="22"/>
        <v>8</v>
      </c>
      <c r="L74" s="127">
        <f t="shared" si="22"/>
        <v>8</v>
      </c>
      <c r="M74" s="127">
        <f t="shared" si="22"/>
        <v>8</v>
      </c>
      <c r="N74" s="127">
        <f t="shared" si="22"/>
        <v>6</v>
      </c>
      <c r="O74" s="139">
        <f t="shared" si="22"/>
        <v>6</v>
      </c>
    </row>
    <row r="75" spans="2:15" ht="15.75">
      <c r="B75" s="18" t="s">
        <v>640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94"/>
      <c r="O75" s="303"/>
    </row>
    <row r="76" spans="2:15">
      <c r="B76" s="283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</row>
    <row r="77" spans="2:15" ht="23.25" customHeight="1">
      <c r="B77" s="271"/>
      <c r="C77" s="271"/>
      <c r="D77" s="271"/>
      <c r="E77" s="271"/>
      <c r="F77" s="271"/>
      <c r="G77" s="271"/>
      <c r="H77" s="271"/>
      <c r="I77" s="271"/>
    </row>
    <row r="78" spans="2:15" ht="23.25" customHeight="1">
      <c r="B78" s="271"/>
      <c r="C78" s="271"/>
      <c r="D78" s="271"/>
      <c r="E78" s="271"/>
      <c r="F78" s="271"/>
      <c r="G78" s="271"/>
      <c r="H78" s="271"/>
      <c r="I78" s="271"/>
    </row>
    <row r="79" spans="2:15" ht="15.75">
      <c r="B79" s="272" t="s">
        <v>651</v>
      </c>
      <c r="C79" s="272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294"/>
      <c r="O79" s="295"/>
    </row>
    <row r="80" spans="2:15" ht="39.950000000000003" customHeight="1">
      <c r="B80" s="273" t="s">
        <v>649</v>
      </c>
      <c r="C80" s="291"/>
      <c r="D80" s="274" t="s">
        <v>604</v>
      </c>
      <c r="E80" s="274" t="s">
        <v>605</v>
      </c>
      <c r="F80" s="274" t="s">
        <v>606</v>
      </c>
      <c r="G80" s="274" t="s">
        <v>607</v>
      </c>
      <c r="H80" s="274" t="s">
        <v>608</v>
      </c>
      <c r="I80" s="274" t="s">
        <v>609</v>
      </c>
      <c r="J80" s="296" t="s">
        <v>610</v>
      </c>
      <c r="K80" s="296" t="s">
        <v>611</v>
      </c>
      <c r="L80" s="296" t="s">
        <v>612</v>
      </c>
      <c r="M80" s="296" t="s">
        <v>613</v>
      </c>
      <c r="N80" s="296" t="s">
        <v>614</v>
      </c>
      <c r="O80" s="297" t="s">
        <v>615</v>
      </c>
    </row>
    <row r="81" spans="2:15" ht="23.25" customHeight="1">
      <c r="B81" s="275" t="s">
        <v>41</v>
      </c>
      <c r="C81" s="156"/>
      <c r="D81" s="312">
        <v>0</v>
      </c>
      <c r="E81" s="277">
        <v>0</v>
      </c>
      <c r="F81" s="312">
        <v>0</v>
      </c>
      <c r="G81" s="277">
        <v>0</v>
      </c>
      <c r="H81" s="312">
        <v>0</v>
      </c>
      <c r="I81" s="277">
        <v>0</v>
      </c>
      <c r="J81" s="312">
        <v>0</v>
      </c>
      <c r="K81" s="277">
        <v>0</v>
      </c>
      <c r="L81" s="312">
        <v>0</v>
      </c>
      <c r="M81" s="277">
        <v>0</v>
      </c>
      <c r="N81" s="312">
        <v>0</v>
      </c>
      <c r="O81" s="315">
        <v>0</v>
      </c>
    </row>
    <row r="82" spans="2:15" ht="23.25" customHeight="1">
      <c r="B82" s="275" t="s">
        <v>52</v>
      </c>
      <c r="C82" s="156"/>
      <c r="D82" s="312">
        <v>0</v>
      </c>
      <c r="E82" s="292">
        <v>0</v>
      </c>
      <c r="F82" s="313">
        <v>2</v>
      </c>
      <c r="G82" s="313">
        <v>8</v>
      </c>
      <c r="H82" s="313">
        <v>9</v>
      </c>
      <c r="I82" s="313">
        <v>9</v>
      </c>
      <c r="J82" s="316">
        <v>9</v>
      </c>
      <c r="K82" s="316">
        <v>9</v>
      </c>
      <c r="L82" s="316">
        <v>9</v>
      </c>
      <c r="M82" s="316">
        <v>9</v>
      </c>
      <c r="N82" s="316">
        <v>8</v>
      </c>
      <c r="O82" s="317">
        <v>8</v>
      </c>
    </row>
    <row r="83" spans="2:15" ht="23.25" customHeight="1">
      <c r="B83" s="275" t="s">
        <v>37</v>
      </c>
      <c r="C83" s="156"/>
      <c r="D83" s="312">
        <v>0</v>
      </c>
      <c r="E83" s="292">
        <v>0</v>
      </c>
      <c r="F83" s="312">
        <v>0</v>
      </c>
      <c r="G83" s="292">
        <v>0</v>
      </c>
      <c r="H83" s="312">
        <v>0</v>
      </c>
      <c r="I83" s="292">
        <v>0</v>
      </c>
      <c r="J83" s="312">
        <v>0</v>
      </c>
      <c r="K83" s="292">
        <v>0</v>
      </c>
      <c r="L83" s="312">
        <v>0</v>
      </c>
      <c r="M83" s="292">
        <v>0</v>
      </c>
      <c r="N83" s="312">
        <v>0</v>
      </c>
      <c r="O83" s="317">
        <v>0</v>
      </c>
    </row>
    <row r="84" spans="2:15" ht="23.25" customHeight="1">
      <c r="B84" s="275" t="s">
        <v>90</v>
      </c>
      <c r="C84" s="156"/>
      <c r="D84" s="312">
        <v>0</v>
      </c>
      <c r="E84" s="292">
        <v>0</v>
      </c>
      <c r="F84" s="312">
        <v>0</v>
      </c>
      <c r="G84" s="292">
        <v>0</v>
      </c>
      <c r="H84" s="312">
        <v>0</v>
      </c>
      <c r="I84" s="292">
        <v>0</v>
      </c>
      <c r="J84" s="312">
        <v>0</v>
      </c>
      <c r="K84" s="292">
        <v>0</v>
      </c>
      <c r="L84" s="312">
        <v>0</v>
      </c>
      <c r="M84" s="292">
        <v>0</v>
      </c>
      <c r="N84" s="312">
        <v>0</v>
      </c>
      <c r="O84" s="317">
        <v>0</v>
      </c>
    </row>
    <row r="85" spans="2:15" ht="23.25" customHeight="1">
      <c r="B85" s="275" t="s">
        <v>33</v>
      </c>
      <c r="C85" s="156"/>
      <c r="D85" s="312">
        <v>0</v>
      </c>
      <c r="E85" s="292">
        <v>0</v>
      </c>
      <c r="F85" s="312">
        <v>0</v>
      </c>
      <c r="G85" s="292">
        <v>0</v>
      </c>
      <c r="H85" s="312">
        <v>0</v>
      </c>
      <c r="I85" s="292">
        <v>0</v>
      </c>
      <c r="J85" s="312">
        <v>0</v>
      </c>
      <c r="K85" s="292">
        <v>0</v>
      </c>
      <c r="L85" s="312">
        <v>0</v>
      </c>
      <c r="M85" s="292">
        <v>0</v>
      </c>
      <c r="N85" s="312">
        <v>0</v>
      </c>
      <c r="O85" s="317">
        <v>0</v>
      </c>
    </row>
    <row r="86" spans="2:15" ht="23.25" customHeight="1">
      <c r="B86" s="275" t="s">
        <v>94</v>
      </c>
      <c r="C86" s="156"/>
      <c r="D86" s="312">
        <v>0</v>
      </c>
      <c r="E86" s="292">
        <v>0</v>
      </c>
      <c r="F86" s="312">
        <v>0</v>
      </c>
      <c r="G86" s="292">
        <v>0</v>
      </c>
      <c r="H86" s="312">
        <v>0</v>
      </c>
      <c r="I86" s="292">
        <v>0</v>
      </c>
      <c r="J86" s="312">
        <v>0</v>
      </c>
      <c r="K86" s="292">
        <v>0</v>
      </c>
      <c r="L86" s="312">
        <v>0</v>
      </c>
      <c r="M86" s="292">
        <v>0</v>
      </c>
      <c r="N86" s="312">
        <v>0</v>
      </c>
      <c r="O86" s="317">
        <v>0</v>
      </c>
    </row>
    <row r="87" spans="2:15" ht="23.25" customHeight="1">
      <c r="B87" s="275" t="s">
        <v>103</v>
      </c>
      <c r="C87" s="156"/>
      <c r="D87" s="312">
        <v>0</v>
      </c>
      <c r="E87" s="292">
        <v>0</v>
      </c>
      <c r="F87" s="312">
        <v>0</v>
      </c>
      <c r="G87" s="292">
        <v>0</v>
      </c>
      <c r="H87" s="312">
        <v>0</v>
      </c>
      <c r="I87" s="292">
        <v>0</v>
      </c>
      <c r="J87" s="312">
        <v>0</v>
      </c>
      <c r="K87" s="292">
        <v>0</v>
      </c>
      <c r="L87" s="312">
        <v>0</v>
      </c>
      <c r="M87" s="292">
        <v>0</v>
      </c>
      <c r="N87" s="312">
        <v>0</v>
      </c>
      <c r="O87" s="317">
        <v>0</v>
      </c>
    </row>
    <row r="88" spans="2:15" ht="23.25" customHeight="1">
      <c r="B88" s="293" t="s">
        <v>16</v>
      </c>
      <c r="C88" s="156"/>
      <c r="D88" s="312">
        <v>2</v>
      </c>
      <c r="E88" s="292">
        <v>2</v>
      </c>
      <c r="F88" s="313">
        <v>1</v>
      </c>
      <c r="G88" s="313">
        <v>1</v>
      </c>
      <c r="H88" s="313">
        <v>1</v>
      </c>
      <c r="I88" s="313">
        <v>1</v>
      </c>
      <c r="J88" s="316">
        <v>1</v>
      </c>
      <c r="K88" s="316">
        <v>1</v>
      </c>
      <c r="L88" s="316">
        <v>1</v>
      </c>
      <c r="M88" s="316">
        <v>1</v>
      </c>
      <c r="N88" s="316">
        <v>1</v>
      </c>
      <c r="O88" s="317">
        <v>1</v>
      </c>
    </row>
    <row r="89" spans="2:15" ht="23.25" customHeight="1">
      <c r="B89" s="275" t="s">
        <v>24</v>
      </c>
      <c r="C89" s="156"/>
      <c r="D89" s="312">
        <v>5</v>
      </c>
      <c r="E89" s="292">
        <v>5</v>
      </c>
      <c r="F89" s="313">
        <v>5</v>
      </c>
      <c r="G89" s="313">
        <v>5</v>
      </c>
      <c r="H89" s="313">
        <v>5</v>
      </c>
      <c r="I89" s="313">
        <v>5</v>
      </c>
      <c r="J89" s="316">
        <v>5</v>
      </c>
      <c r="K89" s="316">
        <v>5</v>
      </c>
      <c r="L89" s="316">
        <v>5</v>
      </c>
      <c r="M89" s="316">
        <v>5</v>
      </c>
      <c r="N89" s="316">
        <v>5</v>
      </c>
      <c r="O89" s="317">
        <v>5</v>
      </c>
    </row>
    <row r="90" spans="2:15" ht="23.25" customHeight="1">
      <c r="B90" s="293" t="s">
        <v>21</v>
      </c>
      <c r="C90" s="276"/>
      <c r="D90" s="134">
        <v>2</v>
      </c>
      <c r="E90" s="134">
        <v>2</v>
      </c>
      <c r="F90" s="278">
        <v>2</v>
      </c>
      <c r="G90" s="278">
        <v>2</v>
      </c>
      <c r="H90" s="278">
        <v>2</v>
      </c>
      <c r="I90" s="278">
        <v>2</v>
      </c>
      <c r="J90" s="278">
        <v>1</v>
      </c>
      <c r="K90" s="278">
        <v>1</v>
      </c>
      <c r="L90" s="278">
        <v>1</v>
      </c>
      <c r="M90" s="278">
        <v>1</v>
      </c>
      <c r="N90" s="298">
        <v>1</v>
      </c>
      <c r="O90" s="202">
        <v>1</v>
      </c>
    </row>
    <row r="91" spans="2:15" ht="23.25" customHeight="1">
      <c r="B91" s="293" t="s">
        <v>47</v>
      </c>
      <c r="C91" s="276"/>
      <c r="D91" s="312">
        <v>0</v>
      </c>
      <c r="E91" s="292">
        <v>0</v>
      </c>
      <c r="F91" s="312">
        <v>0</v>
      </c>
      <c r="G91" s="292">
        <v>0</v>
      </c>
      <c r="H91" s="312">
        <v>0</v>
      </c>
      <c r="I91" s="292">
        <v>0</v>
      </c>
      <c r="J91" s="312">
        <v>0</v>
      </c>
      <c r="K91" s="292">
        <v>0</v>
      </c>
      <c r="L91" s="312">
        <v>0</v>
      </c>
      <c r="M91" s="292">
        <v>0</v>
      </c>
      <c r="N91" s="312">
        <v>0</v>
      </c>
      <c r="O91" s="202">
        <v>0</v>
      </c>
    </row>
    <row r="92" spans="2:15" ht="23.25" customHeight="1">
      <c r="B92" s="281" t="s">
        <v>485</v>
      </c>
      <c r="C92" s="282"/>
      <c r="D92" s="127">
        <f>SUM(D81:D91)</f>
        <v>9</v>
      </c>
      <c r="E92" s="127">
        <f t="shared" ref="E92:O92" si="23">SUM(E81:E91)</f>
        <v>9</v>
      </c>
      <c r="F92" s="127">
        <f t="shared" si="23"/>
        <v>10</v>
      </c>
      <c r="G92" s="127">
        <f t="shared" si="23"/>
        <v>16</v>
      </c>
      <c r="H92" s="127">
        <f t="shared" si="23"/>
        <v>17</v>
      </c>
      <c r="I92" s="127">
        <f t="shared" si="23"/>
        <v>17</v>
      </c>
      <c r="J92" s="127">
        <f t="shared" si="23"/>
        <v>16</v>
      </c>
      <c r="K92" s="127">
        <f t="shared" si="23"/>
        <v>16</v>
      </c>
      <c r="L92" s="127">
        <f t="shared" si="23"/>
        <v>16</v>
      </c>
      <c r="M92" s="127">
        <f t="shared" si="23"/>
        <v>16</v>
      </c>
      <c r="N92" s="127">
        <f t="shared" si="23"/>
        <v>15</v>
      </c>
      <c r="O92" s="139">
        <f t="shared" si="23"/>
        <v>15</v>
      </c>
    </row>
    <row r="93" spans="2:15">
      <c r="B93" s="18" t="s">
        <v>640</v>
      </c>
      <c r="C93" s="18"/>
      <c r="D93" s="271"/>
      <c r="E93" s="271"/>
      <c r="F93" s="271"/>
      <c r="G93" s="271"/>
      <c r="H93" s="271"/>
      <c r="I93" s="271"/>
    </row>
    <row r="94" spans="2:15">
      <c r="B94" s="283"/>
      <c r="C94" s="284"/>
      <c r="D94" s="271"/>
      <c r="E94" s="271"/>
      <c r="F94" s="271"/>
      <c r="G94" s="271"/>
      <c r="H94" s="271"/>
      <c r="I94" s="271"/>
    </row>
    <row r="95" spans="2:15" ht="23.25" customHeight="1">
      <c r="B95" s="271"/>
      <c r="C95" s="271"/>
      <c r="D95" s="271"/>
      <c r="E95" s="271"/>
      <c r="F95" s="271"/>
      <c r="G95" s="271"/>
      <c r="H95" s="271"/>
      <c r="I95" s="271"/>
    </row>
    <row r="96" spans="2:15" ht="23.25" customHeight="1">
      <c r="B96" s="271"/>
      <c r="C96" s="271"/>
      <c r="D96" s="271"/>
      <c r="E96" s="271"/>
      <c r="F96" s="271"/>
      <c r="G96" s="271"/>
      <c r="H96" s="271"/>
      <c r="I96" s="271"/>
    </row>
    <row r="97" spans="2:15" ht="16.5" customHeight="1">
      <c r="B97" s="272" t="s">
        <v>652</v>
      </c>
      <c r="C97" s="272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94"/>
      <c r="O97" s="295"/>
    </row>
    <row r="98" spans="2:15" ht="39.950000000000003" customHeight="1">
      <c r="B98" s="273" t="s">
        <v>649</v>
      </c>
      <c r="C98" s="291"/>
      <c r="D98" s="274" t="s">
        <v>604</v>
      </c>
      <c r="E98" s="274" t="s">
        <v>605</v>
      </c>
      <c r="F98" s="274" t="s">
        <v>606</v>
      </c>
      <c r="G98" s="274" t="s">
        <v>607</v>
      </c>
      <c r="H98" s="274" t="s">
        <v>608</v>
      </c>
      <c r="I98" s="274" t="s">
        <v>609</v>
      </c>
      <c r="J98" s="296" t="s">
        <v>610</v>
      </c>
      <c r="K98" s="296" t="s">
        <v>611</v>
      </c>
      <c r="L98" s="296" t="s">
        <v>612</v>
      </c>
      <c r="M98" s="296" t="s">
        <v>613</v>
      </c>
      <c r="N98" s="296" t="s">
        <v>614</v>
      </c>
      <c r="O98" s="297" t="s">
        <v>615</v>
      </c>
    </row>
    <row r="99" spans="2:15" ht="23.25" customHeight="1">
      <c r="B99" s="275" t="s">
        <v>41</v>
      </c>
      <c r="C99" s="276"/>
      <c r="D99" s="134">
        <v>0</v>
      </c>
      <c r="E99" s="277">
        <v>0</v>
      </c>
      <c r="F99" s="134">
        <v>0</v>
      </c>
      <c r="G99" s="277">
        <v>0</v>
      </c>
      <c r="H99" s="134">
        <v>0</v>
      </c>
      <c r="I99" s="277">
        <v>0</v>
      </c>
      <c r="J99" s="134">
        <v>0</v>
      </c>
      <c r="K99" s="277">
        <v>0</v>
      </c>
      <c r="L99" s="134">
        <v>0</v>
      </c>
      <c r="M99" s="277">
        <v>0</v>
      </c>
      <c r="N99" s="134">
        <v>0</v>
      </c>
      <c r="O99" s="299">
        <v>0</v>
      </c>
    </row>
    <row r="100" spans="2:15" ht="23.25" customHeight="1">
      <c r="B100" s="275" t="s">
        <v>52</v>
      </c>
      <c r="C100" s="276"/>
      <c r="D100" s="134">
        <v>0</v>
      </c>
      <c r="E100" s="292">
        <v>0</v>
      </c>
      <c r="F100" s="278">
        <v>0</v>
      </c>
      <c r="G100" s="278">
        <v>4</v>
      </c>
      <c r="H100" s="278">
        <v>4</v>
      </c>
      <c r="I100" s="278">
        <v>4</v>
      </c>
      <c r="J100" s="278">
        <v>4</v>
      </c>
      <c r="K100" s="278">
        <v>4</v>
      </c>
      <c r="L100" s="278">
        <v>4</v>
      </c>
      <c r="M100" s="278">
        <v>4</v>
      </c>
      <c r="N100" s="278">
        <v>4</v>
      </c>
      <c r="O100" s="311">
        <v>4</v>
      </c>
    </row>
    <row r="101" spans="2:15" ht="23.25" customHeight="1">
      <c r="B101" s="275" t="s">
        <v>37</v>
      </c>
      <c r="C101" s="276"/>
      <c r="D101" s="134">
        <v>0</v>
      </c>
      <c r="E101" s="292">
        <v>0</v>
      </c>
      <c r="F101" s="134">
        <v>0</v>
      </c>
      <c r="G101" s="292">
        <v>0</v>
      </c>
      <c r="H101" s="134">
        <v>0</v>
      </c>
      <c r="I101" s="292">
        <v>0</v>
      </c>
      <c r="J101" s="134">
        <v>0</v>
      </c>
      <c r="K101" s="292">
        <v>0</v>
      </c>
      <c r="L101" s="134">
        <v>0</v>
      </c>
      <c r="M101" s="292">
        <v>0</v>
      </c>
      <c r="N101" s="134">
        <v>0</v>
      </c>
      <c r="O101" s="311">
        <v>0</v>
      </c>
    </row>
    <row r="102" spans="2:15" ht="23.25" customHeight="1">
      <c r="B102" s="275" t="s">
        <v>90</v>
      </c>
      <c r="C102" s="276"/>
      <c r="D102" s="134">
        <v>0</v>
      </c>
      <c r="E102" s="292">
        <v>0</v>
      </c>
      <c r="F102" s="134">
        <v>0</v>
      </c>
      <c r="G102" s="292">
        <v>0</v>
      </c>
      <c r="H102" s="134">
        <v>0</v>
      </c>
      <c r="I102" s="292">
        <v>0</v>
      </c>
      <c r="J102" s="134">
        <v>0</v>
      </c>
      <c r="K102" s="292">
        <v>0</v>
      </c>
      <c r="L102" s="134">
        <v>0</v>
      </c>
      <c r="M102" s="292">
        <v>0</v>
      </c>
      <c r="N102" s="134">
        <v>0</v>
      </c>
      <c r="O102" s="311">
        <v>0</v>
      </c>
    </row>
    <row r="103" spans="2:15" ht="23.25" customHeight="1">
      <c r="B103" s="275" t="s">
        <v>33</v>
      </c>
      <c r="C103" s="276"/>
      <c r="D103" s="134">
        <v>0</v>
      </c>
      <c r="E103" s="292">
        <v>0</v>
      </c>
      <c r="F103" s="134">
        <v>0</v>
      </c>
      <c r="G103" s="292">
        <v>0</v>
      </c>
      <c r="H103" s="134">
        <v>0</v>
      </c>
      <c r="I103" s="292">
        <v>0</v>
      </c>
      <c r="J103" s="134">
        <v>0</v>
      </c>
      <c r="K103" s="292">
        <v>0</v>
      </c>
      <c r="L103" s="134">
        <v>0</v>
      </c>
      <c r="M103" s="292">
        <v>0</v>
      </c>
      <c r="N103" s="134">
        <v>0</v>
      </c>
      <c r="O103" s="311">
        <v>0</v>
      </c>
    </row>
    <row r="104" spans="2:15" ht="23.25" customHeight="1">
      <c r="B104" s="275" t="s">
        <v>94</v>
      </c>
      <c r="C104" s="276"/>
      <c r="D104" s="134">
        <v>0</v>
      </c>
      <c r="E104" s="292">
        <v>0</v>
      </c>
      <c r="F104" s="134">
        <v>0</v>
      </c>
      <c r="G104" s="292">
        <v>0</v>
      </c>
      <c r="H104" s="134">
        <v>0</v>
      </c>
      <c r="I104" s="292">
        <v>0</v>
      </c>
      <c r="J104" s="134">
        <v>0</v>
      </c>
      <c r="K104" s="292">
        <v>0</v>
      </c>
      <c r="L104" s="134">
        <v>0</v>
      </c>
      <c r="M104" s="292">
        <v>0</v>
      </c>
      <c r="N104" s="134">
        <v>0</v>
      </c>
      <c r="O104" s="311">
        <v>0</v>
      </c>
    </row>
    <row r="105" spans="2:15" ht="23.25" customHeight="1">
      <c r="B105" s="275" t="s">
        <v>103</v>
      </c>
      <c r="C105" s="276"/>
      <c r="D105" s="134">
        <v>0</v>
      </c>
      <c r="E105" s="292">
        <v>0</v>
      </c>
      <c r="F105" s="134">
        <v>0</v>
      </c>
      <c r="G105" s="292">
        <v>0</v>
      </c>
      <c r="H105" s="134">
        <v>0</v>
      </c>
      <c r="I105" s="292">
        <v>0</v>
      </c>
      <c r="J105" s="134">
        <v>0</v>
      </c>
      <c r="K105" s="292">
        <v>0</v>
      </c>
      <c r="L105" s="134">
        <v>0</v>
      </c>
      <c r="M105" s="292">
        <v>0</v>
      </c>
      <c r="N105" s="134">
        <v>0</v>
      </c>
      <c r="O105" s="311">
        <v>0</v>
      </c>
    </row>
    <row r="106" spans="2:15" ht="23.25" customHeight="1">
      <c r="B106" s="293" t="s">
        <v>16</v>
      </c>
      <c r="C106" s="276"/>
      <c r="D106" s="134">
        <v>5</v>
      </c>
      <c r="E106" s="292">
        <v>5</v>
      </c>
      <c r="F106" s="278">
        <v>5</v>
      </c>
      <c r="G106" s="278">
        <v>5</v>
      </c>
      <c r="H106" s="278">
        <v>5</v>
      </c>
      <c r="I106" s="278">
        <v>5</v>
      </c>
      <c r="J106" s="278">
        <v>5</v>
      </c>
      <c r="K106" s="278">
        <v>6</v>
      </c>
      <c r="L106" s="278">
        <v>6</v>
      </c>
      <c r="M106" s="278">
        <v>6</v>
      </c>
      <c r="N106" s="278">
        <v>6</v>
      </c>
      <c r="O106" s="311">
        <v>6</v>
      </c>
    </row>
    <row r="107" spans="2:15" ht="23.25" customHeight="1">
      <c r="B107" s="275" t="s">
        <v>24</v>
      </c>
      <c r="C107" s="276"/>
      <c r="D107" s="134">
        <v>1</v>
      </c>
      <c r="E107" s="292">
        <v>1</v>
      </c>
      <c r="F107" s="278">
        <v>1</v>
      </c>
      <c r="G107" s="278">
        <v>1</v>
      </c>
      <c r="H107" s="278">
        <v>1</v>
      </c>
      <c r="I107" s="278">
        <v>1</v>
      </c>
      <c r="J107" s="278">
        <v>1</v>
      </c>
      <c r="K107" s="278">
        <v>1</v>
      </c>
      <c r="L107" s="278">
        <v>1</v>
      </c>
      <c r="M107" s="278">
        <v>0</v>
      </c>
      <c r="N107" s="278">
        <v>0</v>
      </c>
      <c r="O107" s="311">
        <v>0</v>
      </c>
    </row>
    <row r="108" spans="2:15" ht="23.25" customHeight="1">
      <c r="B108" s="293" t="s">
        <v>21</v>
      </c>
      <c r="C108" s="276"/>
      <c r="D108" s="134">
        <v>0</v>
      </c>
      <c r="E108" s="292">
        <v>0</v>
      </c>
      <c r="F108" s="134">
        <v>0</v>
      </c>
      <c r="G108" s="292">
        <v>0</v>
      </c>
      <c r="H108" s="134">
        <v>0</v>
      </c>
      <c r="I108" s="292">
        <v>0</v>
      </c>
      <c r="J108" s="134">
        <v>0</v>
      </c>
      <c r="K108" s="292">
        <v>0</v>
      </c>
      <c r="L108" s="134">
        <v>0</v>
      </c>
      <c r="M108" s="292">
        <v>0</v>
      </c>
      <c r="N108" s="134">
        <v>0</v>
      </c>
      <c r="O108" s="311">
        <v>0</v>
      </c>
    </row>
    <row r="109" spans="2:15" ht="23.25" customHeight="1">
      <c r="B109" s="293" t="s">
        <v>47</v>
      </c>
      <c r="C109" s="276"/>
      <c r="D109" s="134">
        <v>0</v>
      </c>
      <c r="E109" s="292">
        <v>0</v>
      </c>
      <c r="F109" s="134">
        <v>0</v>
      </c>
      <c r="G109" s="292">
        <v>0</v>
      </c>
      <c r="H109" s="134">
        <v>0</v>
      </c>
      <c r="I109" s="292">
        <v>0</v>
      </c>
      <c r="J109" s="134">
        <v>0</v>
      </c>
      <c r="K109" s="292">
        <v>0</v>
      </c>
      <c r="L109" s="134">
        <v>0</v>
      </c>
      <c r="M109" s="292">
        <v>0</v>
      </c>
      <c r="N109" s="134">
        <v>0</v>
      </c>
      <c r="O109" s="202">
        <v>0</v>
      </c>
    </row>
    <row r="110" spans="2:15" ht="23.25" customHeight="1">
      <c r="B110" s="281" t="s">
        <v>485</v>
      </c>
      <c r="C110" s="282"/>
      <c r="D110" s="127">
        <f t="shared" ref="D110:O110" si="24">SUM(D99:D109)</f>
        <v>6</v>
      </c>
      <c r="E110" s="127">
        <f t="shared" si="24"/>
        <v>6</v>
      </c>
      <c r="F110" s="127">
        <f t="shared" si="24"/>
        <v>6</v>
      </c>
      <c r="G110" s="127">
        <f t="shared" si="24"/>
        <v>10</v>
      </c>
      <c r="H110" s="127">
        <f t="shared" si="24"/>
        <v>10</v>
      </c>
      <c r="I110" s="127">
        <f t="shared" si="24"/>
        <v>10</v>
      </c>
      <c r="J110" s="127">
        <f t="shared" si="24"/>
        <v>10</v>
      </c>
      <c r="K110" s="127">
        <f t="shared" si="24"/>
        <v>11</v>
      </c>
      <c r="L110" s="127">
        <f t="shared" si="24"/>
        <v>11</v>
      </c>
      <c r="M110" s="127">
        <f t="shared" si="24"/>
        <v>10</v>
      </c>
      <c r="N110" s="127">
        <f t="shared" si="24"/>
        <v>10</v>
      </c>
      <c r="O110" s="139">
        <f t="shared" si="24"/>
        <v>10</v>
      </c>
    </row>
    <row r="111" spans="2:15">
      <c r="B111" s="18" t="s">
        <v>640</v>
      </c>
      <c r="C111" s="18"/>
      <c r="D111" s="271"/>
      <c r="E111" s="271"/>
      <c r="F111" s="271"/>
      <c r="G111" s="271"/>
      <c r="H111" s="271"/>
      <c r="I111" s="271"/>
    </row>
    <row r="112" spans="2:15">
      <c r="B112" s="283"/>
      <c r="C112" s="284"/>
      <c r="D112" s="271"/>
      <c r="E112" s="271"/>
      <c r="F112" s="271"/>
      <c r="G112" s="271"/>
      <c r="H112" s="271"/>
      <c r="I112" s="271"/>
    </row>
    <row r="113" spans="2:15" ht="23.25" customHeight="1">
      <c r="B113" s="271"/>
      <c r="C113" s="271"/>
      <c r="D113" s="271"/>
      <c r="E113" s="271"/>
      <c r="F113" s="271"/>
      <c r="G113" s="271"/>
      <c r="H113" s="271"/>
      <c r="I113" s="271"/>
    </row>
    <row r="114" spans="2:15" ht="23.25" customHeight="1">
      <c r="B114" s="271"/>
      <c r="C114" s="271"/>
      <c r="D114" s="271"/>
      <c r="E114" s="271"/>
      <c r="F114" s="271"/>
      <c r="G114" s="271"/>
      <c r="H114" s="271"/>
      <c r="I114" s="271"/>
    </row>
    <row r="115" spans="2:15" ht="16.5" customHeight="1">
      <c r="B115" s="272" t="s">
        <v>653</v>
      </c>
      <c r="C115" s="272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294"/>
      <c r="O115" s="295"/>
    </row>
    <row r="116" spans="2:15" ht="39.950000000000003" customHeight="1">
      <c r="B116" s="273" t="s">
        <v>649</v>
      </c>
      <c r="C116" s="291"/>
      <c r="D116" s="274" t="s">
        <v>604</v>
      </c>
      <c r="E116" s="274" t="s">
        <v>605</v>
      </c>
      <c r="F116" s="274" t="s">
        <v>606</v>
      </c>
      <c r="G116" s="274" t="s">
        <v>607</v>
      </c>
      <c r="H116" s="274" t="s">
        <v>608</v>
      </c>
      <c r="I116" s="274" t="s">
        <v>609</v>
      </c>
      <c r="J116" s="296" t="s">
        <v>610</v>
      </c>
      <c r="K116" s="296" t="s">
        <v>611</v>
      </c>
      <c r="L116" s="296" t="s">
        <v>612</v>
      </c>
      <c r="M116" s="296" t="s">
        <v>613</v>
      </c>
      <c r="N116" s="296" t="s">
        <v>614</v>
      </c>
      <c r="O116" s="297" t="s">
        <v>615</v>
      </c>
    </row>
    <row r="117" spans="2:15" ht="23.25" customHeight="1">
      <c r="B117" s="275" t="s">
        <v>41</v>
      </c>
      <c r="C117" s="156"/>
      <c r="D117" s="312">
        <v>0</v>
      </c>
      <c r="E117" s="312">
        <v>0</v>
      </c>
      <c r="F117" s="312">
        <v>0</v>
      </c>
      <c r="G117" s="312">
        <v>0</v>
      </c>
      <c r="H117" s="312">
        <v>0</v>
      </c>
      <c r="I117" s="312">
        <v>0</v>
      </c>
      <c r="J117" s="312">
        <v>0</v>
      </c>
      <c r="K117" s="312">
        <v>0</v>
      </c>
      <c r="L117" s="312">
        <v>0</v>
      </c>
      <c r="M117" s="312">
        <v>0</v>
      </c>
      <c r="N117" s="312">
        <v>0</v>
      </c>
      <c r="O117" s="318">
        <v>0</v>
      </c>
    </row>
    <row r="118" spans="2:15" ht="23.25" customHeight="1">
      <c r="B118" s="275" t="s">
        <v>52</v>
      </c>
      <c r="C118" s="276"/>
      <c r="D118" s="134">
        <v>0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34">
        <v>0</v>
      </c>
      <c r="K118" s="134">
        <v>0</v>
      </c>
      <c r="L118" s="134">
        <v>0</v>
      </c>
      <c r="M118" s="134">
        <v>0</v>
      </c>
      <c r="N118" s="134">
        <v>0</v>
      </c>
      <c r="O118" s="140">
        <v>0</v>
      </c>
    </row>
    <row r="119" spans="2:15" ht="23.25" customHeight="1">
      <c r="B119" s="275" t="s">
        <v>37</v>
      </c>
      <c r="C119" s="276"/>
      <c r="D119" s="134">
        <v>0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40">
        <v>0</v>
      </c>
    </row>
    <row r="120" spans="2:15" ht="23.25" customHeight="1">
      <c r="B120" s="275" t="s">
        <v>90</v>
      </c>
      <c r="C120" s="276"/>
      <c r="D120" s="134">
        <v>0</v>
      </c>
      <c r="E120" s="134">
        <v>0</v>
      </c>
      <c r="F120" s="134">
        <v>0</v>
      </c>
      <c r="G120" s="134">
        <v>0</v>
      </c>
      <c r="H120" s="134">
        <v>0</v>
      </c>
      <c r="I120" s="134">
        <v>0</v>
      </c>
      <c r="J120" s="134">
        <v>0</v>
      </c>
      <c r="K120" s="134">
        <v>0</v>
      </c>
      <c r="L120" s="134">
        <v>0</v>
      </c>
      <c r="M120" s="134">
        <v>0</v>
      </c>
      <c r="N120" s="134">
        <v>0</v>
      </c>
      <c r="O120" s="140">
        <v>0</v>
      </c>
    </row>
    <row r="121" spans="2:15" ht="23.25" customHeight="1">
      <c r="B121" s="275" t="s">
        <v>33</v>
      </c>
      <c r="C121" s="276"/>
      <c r="D121" s="134">
        <v>0</v>
      </c>
      <c r="E121" s="134">
        <v>0</v>
      </c>
      <c r="F121" s="134">
        <v>0</v>
      </c>
      <c r="G121" s="134">
        <v>0</v>
      </c>
      <c r="H121" s="134">
        <v>0</v>
      </c>
      <c r="I121" s="134">
        <v>0</v>
      </c>
      <c r="J121" s="134">
        <v>0</v>
      </c>
      <c r="K121" s="134">
        <v>0</v>
      </c>
      <c r="L121" s="134">
        <v>0</v>
      </c>
      <c r="M121" s="134">
        <v>0</v>
      </c>
      <c r="N121" s="134">
        <v>0</v>
      </c>
      <c r="O121" s="140">
        <v>0</v>
      </c>
    </row>
    <row r="122" spans="2:15" ht="23.25" customHeight="1">
      <c r="B122" s="275" t="s">
        <v>94</v>
      </c>
      <c r="C122" s="276"/>
      <c r="D122" s="134">
        <v>0</v>
      </c>
      <c r="E122" s="134">
        <v>0</v>
      </c>
      <c r="F122" s="134">
        <v>0</v>
      </c>
      <c r="G122" s="134">
        <v>0</v>
      </c>
      <c r="H122" s="134">
        <v>0</v>
      </c>
      <c r="I122" s="134">
        <v>0</v>
      </c>
      <c r="J122" s="134">
        <v>0</v>
      </c>
      <c r="K122" s="134">
        <v>0</v>
      </c>
      <c r="L122" s="134">
        <v>0</v>
      </c>
      <c r="M122" s="134">
        <v>0</v>
      </c>
      <c r="N122" s="134">
        <v>0</v>
      </c>
      <c r="O122" s="140">
        <v>0</v>
      </c>
    </row>
    <row r="123" spans="2:15" ht="23.25" customHeight="1">
      <c r="B123" s="275" t="s">
        <v>103</v>
      </c>
      <c r="C123" s="276"/>
      <c r="D123" s="134">
        <v>0</v>
      </c>
      <c r="E123" s="134">
        <v>0</v>
      </c>
      <c r="F123" s="134">
        <v>0</v>
      </c>
      <c r="G123" s="134">
        <v>0</v>
      </c>
      <c r="H123" s="134">
        <v>0</v>
      </c>
      <c r="I123" s="134">
        <v>0</v>
      </c>
      <c r="J123" s="134">
        <v>0</v>
      </c>
      <c r="K123" s="134">
        <v>0</v>
      </c>
      <c r="L123" s="134">
        <v>0</v>
      </c>
      <c r="M123" s="134">
        <v>0</v>
      </c>
      <c r="N123" s="134">
        <v>0</v>
      </c>
      <c r="O123" s="140">
        <v>0</v>
      </c>
    </row>
    <row r="124" spans="2:15" ht="23.25" customHeight="1">
      <c r="B124" s="293" t="s">
        <v>16</v>
      </c>
      <c r="C124" s="276"/>
      <c r="D124" s="314">
        <v>0</v>
      </c>
      <c r="E124" s="314">
        <v>0</v>
      </c>
      <c r="F124" s="314">
        <v>0</v>
      </c>
      <c r="G124" s="314">
        <v>0</v>
      </c>
      <c r="H124" s="314">
        <v>0</v>
      </c>
      <c r="I124" s="314">
        <v>0</v>
      </c>
      <c r="J124" s="314">
        <v>0</v>
      </c>
      <c r="K124" s="314">
        <v>0</v>
      </c>
      <c r="L124" s="314">
        <v>0</v>
      </c>
      <c r="M124" s="314">
        <v>0</v>
      </c>
      <c r="N124" s="314">
        <v>0</v>
      </c>
      <c r="O124" s="319">
        <v>0</v>
      </c>
    </row>
    <row r="125" spans="2:15" ht="23.25" customHeight="1">
      <c r="B125" s="275" t="s">
        <v>24</v>
      </c>
      <c r="C125" s="276"/>
      <c r="D125" s="134">
        <v>2</v>
      </c>
      <c r="E125" s="134">
        <v>2</v>
      </c>
      <c r="F125" s="278">
        <v>2</v>
      </c>
      <c r="G125" s="278">
        <v>1</v>
      </c>
      <c r="H125" s="278">
        <v>1</v>
      </c>
      <c r="I125" s="278">
        <v>1</v>
      </c>
      <c r="J125" s="278">
        <v>1</v>
      </c>
      <c r="K125" s="278">
        <v>1</v>
      </c>
      <c r="L125" s="278">
        <v>1</v>
      </c>
      <c r="M125" s="278">
        <v>1</v>
      </c>
      <c r="N125" s="278">
        <v>0</v>
      </c>
      <c r="O125" s="202">
        <v>0</v>
      </c>
    </row>
    <row r="126" spans="2:15" ht="23.25" customHeight="1">
      <c r="B126" s="293" t="s">
        <v>21</v>
      </c>
      <c r="C126" s="276"/>
      <c r="D126" s="134">
        <v>4</v>
      </c>
      <c r="E126" s="134">
        <v>4</v>
      </c>
      <c r="F126" s="278">
        <v>4</v>
      </c>
      <c r="G126" s="278">
        <v>4</v>
      </c>
      <c r="H126" s="278">
        <v>3</v>
      </c>
      <c r="I126" s="278">
        <v>3</v>
      </c>
      <c r="J126" s="278">
        <v>2</v>
      </c>
      <c r="K126" s="278">
        <v>2</v>
      </c>
      <c r="L126" s="278">
        <v>2</v>
      </c>
      <c r="M126" s="278">
        <v>2</v>
      </c>
      <c r="N126" s="298">
        <v>2</v>
      </c>
      <c r="O126" s="202">
        <v>2</v>
      </c>
    </row>
    <row r="127" spans="2:15" ht="23.25" customHeight="1">
      <c r="B127" s="293" t="s">
        <v>47</v>
      </c>
      <c r="C127" s="276"/>
      <c r="D127" s="134">
        <v>1</v>
      </c>
      <c r="E127" s="134">
        <v>1</v>
      </c>
      <c r="F127" s="278">
        <v>1</v>
      </c>
      <c r="G127" s="278">
        <v>1</v>
      </c>
      <c r="H127" s="278">
        <v>1</v>
      </c>
      <c r="I127" s="278">
        <v>1</v>
      </c>
      <c r="J127" s="278">
        <v>1</v>
      </c>
      <c r="K127" s="278">
        <v>1</v>
      </c>
      <c r="L127" s="278">
        <v>1</v>
      </c>
      <c r="M127" s="278">
        <v>1</v>
      </c>
      <c r="N127" s="298">
        <v>1</v>
      </c>
      <c r="O127" s="202">
        <v>1</v>
      </c>
    </row>
    <row r="128" spans="2:15" ht="23.25" customHeight="1">
      <c r="B128" s="281" t="s">
        <v>485</v>
      </c>
      <c r="C128" s="282"/>
      <c r="D128" s="127">
        <f>SUM(D117:D127)</f>
        <v>7</v>
      </c>
      <c r="E128" s="127">
        <f t="shared" ref="E128:O128" si="25">SUM(E117:E127)</f>
        <v>7</v>
      </c>
      <c r="F128" s="127">
        <f t="shared" si="25"/>
        <v>7</v>
      </c>
      <c r="G128" s="127">
        <f t="shared" si="25"/>
        <v>6</v>
      </c>
      <c r="H128" s="127">
        <f t="shared" si="25"/>
        <v>5</v>
      </c>
      <c r="I128" s="127">
        <f t="shared" si="25"/>
        <v>5</v>
      </c>
      <c r="J128" s="127">
        <f t="shared" si="25"/>
        <v>4</v>
      </c>
      <c r="K128" s="127">
        <f t="shared" si="25"/>
        <v>4</v>
      </c>
      <c r="L128" s="127">
        <f t="shared" si="25"/>
        <v>4</v>
      </c>
      <c r="M128" s="127">
        <f t="shared" si="25"/>
        <v>4</v>
      </c>
      <c r="N128" s="127">
        <f t="shared" si="25"/>
        <v>3</v>
      </c>
      <c r="O128" s="139">
        <f t="shared" si="25"/>
        <v>3</v>
      </c>
    </row>
    <row r="129" spans="2:15">
      <c r="B129" s="18" t="s">
        <v>640</v>
      </c>
      <c r="C129" s="18"/>
      <c r="D129" s="271"/>
      <c r="E129" s="271"/>
      <c r="F129" s="271"/>
      <c r="G129" s="271"/>
      <c r="H129" s="271"/>
      <c r="I129" s="271"/>
    </row>
    <row r="130" spans="2:15">
      <c r="B130" s="283"/>
      <c r="C130" s="284"/>
      <c r="D130" s="271"/>
      <c r="E130" s="271"/>
      <c r="F130" s="271"/>
      <c r="G130" s="271"/>
      <c r="H130" s="271"/>
      <c r="I130" s="271"/>
    </row>
    <row r="131" spans="2:15" ht="23.25" customHeight="1">
      <c r="B131" s="271"/>
      <c r="C131" s="271"/>
      <c r="D131" s="271"/>
      <c r="E131" s="271"/>
      <c r="F131" s="271"/>
      <c r="G131" s="271"/>
      <c r="H131" s="271"/>
      <c r="I131" s="271"/>
    </row>
    <row r="132" spans="2:15" ht="23.25" customHeight="1">
      <c r="B132" s="271"/>
      <c r="C132" s="271"/>
      <c r="D132" s="271"/>
      <c r="E132" s="271"/>
      <c r="F132" s="271"/>
      <c r="G132" s="271"/>
      <c r="H132" s="271"/>
      <c r="I132" s="271"/>
    </row>
    <row r="133" spans="2:15" ht="16.5" customHeight="1">
      <c r="B133" s="272" t="s">
        <v>654</v>
      </c>
      <c r="C133" s="272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294"/>
      <c r="O133" s="295"/>
    </row>
    <row r="134" spans="2:15" ht="39.950000000000003" customHeight="1">
      <c r="B134" s="273" t="s">
        <v>649</v>
      </c>
      <c r="C134" s="291"/>
      <c r="D134" s="274" t="s">
        <v>604</v>
      </c>
      <c r="E134" s="274" t="s">
        <v>605</v>
      </c>
      <c r="F134" s="274" t="s">
        <v>606</v>
      </c>
      <c r="G134" s="274" t="s">
        <v>607</v>
      </c>
      <c r="H134" s="274" t="s">
        <v>608</v>
      </c>
      <c r="I134" s="274" t="s">
        <v>609</v>
      </c>
      <c r="J134" s="296" t="s">
        <v>610</v>
      </c>
      <c r="K134" s="296" t="s">
        <v>611</v>
      </c>
      <c r="L134" s="296" t="s">
        <v>612</v>
      </c>
      <c r="M134" s="296" t="s">
        <v>613</v>
      </c>
      <c r="N134" s="296" t="s">
        <v>614</v>
      </c>
      <c r="O134" s="297" t="s">
        <v>615</v>
      </c>
    </row>
    <row r="135" spans="2:15" ht="23.25" customHeight="1">
      <c r="B135" s="275" t="s">
        <v>41</v>
      </c>
      <c r="C135" s="156"/>
      <c r="D135" s="312">
        <v>0</v>
      </c>
      <c r="E135" s="320">
        <v>0</v>
      </c>
      <c r="F135" s="312">
        <v>0</v>
      </c>
      <c r="G135" s="320">
        <v>0</v>
      </c>
      <c r="H135" s="312">
        <v>0</v>
      </c>
      <c r="I135" s="320">
        <v>0</v>
      </c>
      <c r="J135" s="312">
        <v>0</v>
      </c>
      <c r="K135" s="320">
        <v>0</v>
      </c>
      <c r="L135" s="312">
        <v>0</v>
      </c>
      <c r="M135" s="320">
        <v>0</v>
      </c>
      <c r="N135" s="312">
        <v>0</v>
      </c>
      <c r="O135" s="315">
        <v>0</v>
      </c>
    </row>
    <row r="136" spans="2:15" ht="23.25" customHeight="1">
      <c r="B136" s="275" t="s">
        <v>52</v>
      </c>
      <c r="C136" s="156"/>
      <c r="D136" s="312">
        <v>0</v>
      </c>
      <c r="E136" s="321">
        <v>0</v>
      </c>
      <c r="F136" s="312">
        <v>0</v>
      </c>
      <c r="G136" s="321">
        <v>0</v>
      </c>
      <c r="H136" s="312">
        <v>0</v>
      </c>
      <c r="I136" s="321">
        <v>0</v>
      </c>
      <c r="J136" s="312">
        <v>0</v>
      </c>
      <c r="K136" s="321">
        <v>0</v>
      </c>
      <c r="L136" s="312">
        <v>0</v>
      </c>
      <c r="M136" s="321">
        <v>0</v>
      </c>
      <c r="N136" s="312">
        <v>0</v>
      </c>
      <c r="O136" s="317">
        <v>0</v>
      </c>
    </row>
    <row r="137" spans="2:15" ht="23.25" customHeight="1">
      <c r="B137" s="275" t="s">
        <v>37</v>
      </c>
      <c r="C137" s="156"/>
      <c r="D137" s="312">
        <v>2</v>
      </c>
      <c r="E137" s="321">
        <v>2</v>
      </c>
      <c r="F137" s="313">
        <v>2</v>
      </c>
      <c r="G137" s="313">
        <v>2</v>
      </c>
      <c r="H137" s="313">
        <v>2</v>
      </c>
      <c r="I137" s="313">
        <v>2</v>
      </c>
      <c r="J137" s="316">
        <v>2</v>
      </c>
      <c r="K137" s="316">
        <v>2</v>
      </c>
      <c r="L137" s="316">
        <v>2</v>
      </c>
      <c r="M137" s="316">
        <v>2</v>
      </c>
      <c r="N137" s="316">
        <v>2</v>
      </c>
      <c r="O137" s="317">
        <v>2</v>
      </c>
    </row>
    <row r="138" spans="2:15" ht="23.25" customHeight="1">
      <c r="B138" s="275" t="s">
        <v>90</v>
      </c>
      <c r="C138" s="156"/>
      <c r="D138" s="312">
        <v>0</v>
      </c>
      <c r="E138" s="321">
        <v>0</v>
      </c>
      <c r="F138" s="312">
        <v>0</v>
      </c>
      <c r="G138" s="321">
        <v>0</v>
      </c>
      <c r="H138" s="312">
        <v>0</v>
      </c>
      <c r="I138" s="321">
        <v>0</v>
      </c>
      <c r="J138" s="312">
        <v>0</v>
      </c>
      <c r="K138" s="321">
        <v>0</v>
      </c>
      <c r="L138" s="312">
        <v>0</v>
      </c>
      <c r="M138" s="321">
        <v>0</v>
      </c>
      <c r="N138" s="312">
        <v>0</v>
      </c>
      <c r="O138" s="317">
        <v>0</v>
      </c>
    </row>
    <row r="139" spans="2:15" ht="23.25" customHeight="1">
      <c r="B139" s="275" t="s">
        <v>33</v>
      </c>
      <c r="C139" s="156"/>
      <c r="D139" s="312">
        <v>0</v>
      </c>
      <c r="E139" s="321">
        <v>0</v>
      </c>
      <c r="F139" s="312">
        <v>0</v>
      </c>
      <c r="G139" s="321">
        <v>0</v>
      </c>
      <c r="H139" s="312">
        <v>0</v>
      </c>
      <c r="I139" s="321">
        <v>0</v>
      </c>
      <c r="J139" s="312">
        <v>0</v>
      </c>
      <c r="K139" s="321">
        <v>0</v>
      </c>
      <c r="L139" s="312">
        <v>0</v>
      </c>
      <c r="M139" s="321">
        <v>0</v>
      </c>
      <c r="N139" s="312">
        <v>0</v>
      </c>
      <c r="O139" s="317">
        <v>0</v>
      </c>
    </row>
    <row r="140" spans="2:15" ht="23.25" customHeight="1">
      <c r="B140" s="275" t="s">
        <v>94</v>
      </c>
      <c r="C140" s="156"/>
      <c r="D140" s="312">
        <v>0</v>
      </c>
      <c r="E140" s="321">
        <v>0</v>
      </c>
      <c r="F140" s="312">
        <v>0</v>
      </c>
      <c r="G140" s="321">
        <v>0</v>
      </c>
      <c r="H140" s="312">
        <v>0</v>
      </c>
      <c r="I140" s="321">
        <v>0</v>
      </c>
      <c r="J140" s="312">
        <v>0</v>
      </c>
      <c r="K140" s="321">
        <v>0</v>
      </c>
      <c r="L140" s="312">
        <v>0</v>
      </c>
      <c r="M140" s="321">
        <v>0</v>
      </c>
      <c r="N140" s="312">
        <v>0</v>
      </c>
      <c r="O140" s="317">
        <v>0</v>
      </c>
    </row>
    <row r="141" spans="2:15" ht="23.25" customHeight="1">
      <c r="B141" s="275" t="s">
        <v>103</v>
      </c>
      <c r="C141" s="156"/>
      <c r="D141" s="312">
        <v>0</v>
      </c>
      <c r="E141" s="321">
        <v>0</v>
      </c>
      <c r="F141" s="312">
        <v>0</v>
      </c>
      <c r="G141" s="321">
        <v>0</v>
      </c>
      <c r="H141" s="312">
        <v>0</v>
      </c>
      <c r="I141" s="321">
        <v>0</v>
      </c>
      <c r="J141" s="312">
        <v>0</v>
      </c>
      <c r="K141" s="321">
        <v>0</v>
      </c>
      <c r="L141" s="312">
        <v>0</v>
      </c>
      <c r="M141" s="321">
        <v>0</v>
      </c>
      <c r="N141" s="312">
        <v>0</v>
      </c>
      <c r="O141" s="317">
        <v>0</v>
      </c>
    </row>
    <row r="142" spans="2:15" ht="23.25" customHeight="1">
      <c r="B142" s="293" t="s">
        <v>16</v>
      </c>
      <c r="C142" s="276"/>
      <c r="D142" s="322">
        <v>1</v>
      </c>
      <c r="E142" s="323">
        <v>1</v>
      </c>
      <c r="F142" s="278">
        <v>0</v>
      </c>
      <c r="G142" s="278">
        <v>0</v>
      </c>
      <c r="H142" s="278">
        <v>0</v>
      </c>
      <c r="I142" s="278">
        <v>0</v>
      </c>
      <c r="J142" s="278">
        <v>0</v>
      </c>
      <c r="K142" s="278">
        <v>0</v>
      </c>
      <c r="L142" s="278">
        <v>0</v>
      </c>
      <c r="M142" s="278">
        <v>0</v>
      </c>
      <c r="N142" s="278">
        <v>0</v>
      </c>
      <c r="O142" s="202">
        <v>0</v>
      </c>
    </row>
    <row r="143" spans="2:15" ht="23.25" customHeight="1">
      <c r="B143" s="275" t="s">
        <v>24</v>
      </c>
      <c r="C143" s="276"/>
      <c r="D143" s="322">
        <v>2</v>
      </c>
      <c r="E143" s="323">
        <v>2</v>
      </c>
      <c r="F143" s="278">
        <v>2</v>
      </c>
      <c r="G143" s="278">
        <v>2</v>
      </c>
      <c r="H143" s="278">
        <v>2</v>
      </c>
      <c r="I143" s="278">
        <v>2</v>
      </c>
      <c r="J143" s="278">
        <v>1</v>
      </c>
      <c r="K143" s="278">
        <v>1</v>
      </c>
      <c r="L143" s="278">
        <v>1</v>
      </c>
      <c r="M143" s="278">
        <v>1</v>
      </c>
      <c r="N143" s="278">
        <v>1</v>
      </c>
      <c r="O143" s="202">
        <v>1</v>
      </c>
    </row>
    <row r="144" spans="2:15" ht="23.25" customHeight="1">
      <c r="B144" s="293" t="s">
        <v>21</v>
      </c>
      <c r="C144" s="276"/>
      <c r="D144" s="134">
        <v>2</v>
      </c>
      <c r="E144" s="134">
        <v>2</v>
      </c>
      <c r="F144" s="278">
        <v>0</v>
      </c>
      <c r="G144" s="278">
        <v>0</v>
      </c>
      <c r="H144" s="278">
        <v>0</v>
      </c>
      <c r="I144" s="278">
        <v>0</v>
      </c>
      <c r="J144" s="278">
        <v>0</v>
      </c>
      <c r="K144" s="278">
        <v>0</v>
      </c>
      <c r="L144" s="278">
        <v>0</v>
      </c>
      <c r="M144" s="278">
        <v>0</v>
      </c>
      <c r="N144" s="278">
        <v>0</v>
      </c>
      <c r="O144" s="202">
        <v>0</v>
      </c>
    </row>
    <row r="145" spans="2:17" ht="23.25" customHeight="1">
      <c r="B145" s="293" t="s">
        <v>47</v>
      </c>
      <c r="C145" s="276"/>
      <c r="D145" s="134">
        <v>1</v>
      </c>
      <c r="E145" s="134">
        <v>1</v>
      </c>
      <c r="F145" s="278">
        <v>1</v>
      </c>
      <c r="G145" s="278">
        <v>1</v>
      </c>
      <c r="H145" s="278">
        <v>1</v>
      </c>
      <c r="I145" s="278">
        <v>1</v>
      </c>
      <c r="J145" s="278">
        <v>1</v>
      </c>
      <c r="K145" s="278">
        <v>1</v>
      </c>
      <c r="L145" s="278">
        <v>1</v>
      </c>
      <c r="M145" s="278">
        <v>1</v>
      </c>
      <c r="N145" s="278">
        <v>0</v>
      </c>
      <c r="O145" s="202">
        <v>0</v>
      </c>
    </row>
    <row r="146" spans="2:17" ht="23.25" customHeight="1">
      <c r="B146" s="281" t="s">
        <v>485</v>
      </c>
      <c r="C146" s="282"/>
      <c r="D146" s="127">
        <f>SUM(D135:D145)</f>
        <v>8</v>
      </c>
      <c r="E146" s="127">
        <f t="shared" ref="E146:O146" si="26">SUM(E135:E145)</f>
        <v>8</v>
      </c>
      <c r="F146" s="127">
        <f t="shared" si="26"/>
        <v>5</v>
      </c>
      <c r="G146" s="127">
        <f t="shared" si="26"/>
        <v>5</v>
      </c>
      <c r="H146" s="127">
        <f t="shared" si="26"/>
        <v>5</v>
      </c>
      <c r="I146" s="127">
        <f t="shared" si="26"/>
        <v>5</v>
      </c>
      <c r="J146" s="127">
        <f t="shared" si="26"/>
        <v>4</v>
      </c>
      <c r="K146" s="127">
        <f t="shared" si="26"/>
        <v>4</v>
      </c>
      <c r="L146" s="127">
        <f t="shared" si="26"/>
        <v>4</v>
      </c>
      <c r="M146" s="127">
        <f t="shared" si="26"/>
        <v>4</v>
      </c>
      <c r="N146" s="127">
        <f t="shared" si="26"/>
        <v>3</v>
      </c>
      <c r="O146" s="139">
        <f t="shared" si="26"/>
        <v>3</v>
      </c>
    </row>
    <row r="147" spans="2:17">
      <c r="B147" s="18" t="s">
        <v>640</v>
      </c>
      <c r="C147" s="18"/>
      <c r="D147" s="271"/>
      <c r="E147" s="271"/>
      <c r="F147" s="271"/>
      <c r="G147" s="271"/>
      <c r="H147" s="271"/>
      <c r="I147" s="271"/>
    </row>
    <row r="148" spans="2:17">
      <c r="B148" s="283"/>
      <c r="C148" s="284"/>
      <c r="D148" s="271"/>
      <c r="E148" s="271"/>
      <c r="F148" s="271"/>
      <c r="G148" s="271"/>
      <c r="H148" s="271"/>
      <c r="I148" s="271"/>
    </row>
    <row r="149" spans="2:17">
      <c r="B149" s="271"/>
      <c r="C149" s="271"/>
      <c r="D149" s="271"/>
      <c r="E149" s="271"/>
      <c r="F149" s="271"/>
      <c r="G149" s="271"/>
      <c r="H149" s="271"/>
      <c r="I149" s="271"/>
    </row>
    <row r="150" spans="2:17">
      <c r="B150" s="271"/>
      <c r="C150" s="271"/>
      <c r="D150" s="271"/>
      <c r="E150" s="271"/>
      <c r="F150" s="271"/>
      <c r="G150" s="271"/>
      <c r="H150" s="271"/>
      <c r="I150" s="271"/>
    </row>
    <row r="151" spans="2:17" ht="16.5" customHeight="1">
      <c r="B151" s="272" t="s">
        <v>655</v>
      </c>
      <c r="C151" s="272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294"/>
      <c r="O151" s="295"/>
    </row>
    <row r="152" spans="2:17" ht="39.950000000000003" customHeight="1">
      <c r="B152" s="273" t="s">
        <v>649</v>
      </c>
      <c r="C152" s="291" t="s">
        <v>656</v>
      </c>
      <c r="D152" s="274" t="s">
        <v>604</v>
      </c>
      <c r="E152" s="274" t="s">
        <v>605</v>
      </c>
      <c r="F152" s="274" t="s">
        <v>606</v>
      </c>
      <c r="G152" s="274" t="s">
        <v>607</v>
      </c>
      <c r="H152" s="274" t="s">
        <v>608</v>
      </c>
      <c r="I152" s="274" t="s">
        <v>609</v>
      </c>
      <c r="J152" s="296" t="s">
        <v>610</v>
      </c>
      <c r="K152" s="296" t="s">
        <v>611</v>
      </c>
      <c r="L152" s="296" t="s">
        <v>612</v>
      </c>
      <c r="M152" s="296" t="s">
        <v>613</v>
      </c>
      <c r="N152" s="296" t="s">
        <v>614</v>
      </c>
      <c r="O152" s="297" t="s">
        <v>615</v>
      </c>
      <c r="Q152" s="36"/>
    </row>
    <row r="153" spans="2:17" ht="23.25" customHeight="1">
      <c r="B153" s="324" t="s">
        <v>52</v>
      </c>
      <c r="C153" s="36" t="s">
        <v>192</v>
      </c>
      <c r="D153" s="312">
        <v>0</v>
      </c>
      <c r="E153" s="312">
        <v>0</v>
      </c>
      <c r="F153" s="312">
        <v>0</v>
      </c>
      <c r="G153" s="312">
        <v>0</v>
      </c>
      <c r="H153" s="312">
        <v>0</v>
      </c>
      <c r="I153" s="312">
        <v>0</v>
      </c>
      <c r="J153" s="327">
        <v>0</v>
      </c>
      <c r="K153" s="327">
        <v>0</v>
      </c>
      <c r="L153" s="327">
        <v>0</v>
      </c>
      <c r="M153" s="327">
        <v>0</v>
      </c>
      <c r="N153" s="327">
        <v>0</v>
      </c>
      <c r="O153" s="328">
        <v>0</v>
      </c>
      <c r="Q153" s="36"/>
    </row>
    <row r="154" spans="2:17" ht="23.25" customHeight="1">
      <c r="B154" s="324" t="s">
        <v>52</v>
      </c>
      <c r="C154" s="36" t="s">
        <v>51</v>
      </c>
      <c r="D154" s="312">
        <v>0</v>
      </c>
      <c r="E154" s="312">
        <v>0</v>
      </c>
      <c r="F154" s="312">
        <v>2</v>
      </c>
      <c r="G154" s="312">
        <v>8</v>
      </c>
      <c r="H154" s="312">
        <v>9</v>
      </c>
      <c r="I154" s="312">
        <v>9</v>
      </c>
      <c r="J154" s="327">
        <v>9</v>
      </c>
      <c r="K154" s="327">
        <v>9</v>
      </c>
      <c r="L154" s="327">
        <v>9</v>
      </c>
      <c r="M154" s="327">
        <v>9</v>
      </c>
      <c r="N154" s="327">
        <v>8</v>
      </c>
      <c r="O154" s="328">
        <v>8</v>
      </c>
      <c r="Q154" s="36"/>
    </row>
    <row r="155" spans="2:17" ht="23.25" customHeight="1">
      <c r="B155" s="324" t="s">
        <v>16</v>
      </c>
      <c r="C155" s="36" t="s">
        <v>15</v>
      </c>
      <c r="D155" s="312">
        <v>2</v>
      </c>
      <c r="E155" s="312">
        <v>2</v>
      </c>
      <c r="F155" s="312">
        <v>1</v>
      </c>
      <c r="G155" s="312">
        <v>1</v>
      </c>
      <c r="H155" s="312">
        <v>1</v>
      </c>
      <c r="I155" s="312">
        <v>1</v>
      </c>
      <c r="J155" s="327">
        <v>1</v>
      </c>
      <c r="K155" s="327">
        <v>1</v>
      </c>
      <c r="L155" s="327">
        <v>1</v>
      </c>
      <c r="M155" s="327">
        <v>1</v>
      </c>
      <c r="N155" s="327">
        <v>1</v>
      </c>
      <c r="O155" s="328">
        <v>1</v>
      </c>
      <c r="Q155" s="36"/>
    </row>
    <row r="156" spans="2:17" ht="23.25" customHeight="1">
      <c r="B156" s="324" t="s">
        <v>47</v>
      </c>
      <c r="C156" s="36" t="s">
        <v>99</v>
      </c>
      <c r="D156" s="312">
        <v>0</v>
      </c>
      <c r="E156" s="312">
        <v>0</v>
      </c>
      <c r="F156" s="312">
        <v>0</v>
      </c>
      <c r="G156" s="312">
        <v>0</v>
      </c>
      <c r="H156" s="312">
        <v>0</v>
      </c>
      <c r="I156" s="312">
        <v>0</v>
      </c>
      <c r="J156" s="327">
        <v>0</v>
      </c>
      <c r="K156" s="327">
        <v>0</v>
      </c>
      <c r="L156" s="327">
        <v>0</v>
      </c>
      <c r="M156" s="327">
        <v>0</v>
      </c>
      <c r="N156" s="327">
        <v>0</v>
      </c>
      <c r="O156" s="328">
        <v>0</v>
      </c>
      <c r="Q156" s="36"/>
    </row>
    <row r="157" spans="2:17" ht="23.25" customHeight="1">
      <c r="B157" s="324" t="s">
        <v>21</v>
      </c>
      <c r="C157" s="36" t="s">
        <v>55</v>
      </c>
      <c r="D157" s="312">
        <v>2</v>
      </c>
      <c r="E157" s="312">
        <v>2</v>
      </c>
      <c r="F157" s="312">
        <v>2</v>
      </c>
      <c r="G157" s="312">
        <v>2</v>
      </c>
      <c r="H157" s="312">
        <v>2</v>
      </c>
      <c r="I157" s="312">
        <v>2</v>
      </c>
      <c r="J157" s="327">
        <v>2</v>
      </c>
      <c r="K157" s="327">
        <v>2</v>
      </c>
      <c r="L157" s="327">
        <v>2</v>
      </c>
      <c r="M157" s="327">
        <v>2</v>
      </c>
      <c r="N157" s="327">
        <v>2</v>
      </c>
      <c r="O157" s="328">
        <v>2</v>
      </c>
      <c r="Q157" s="36"/>
    </row>
    <row r="158" spans="2:17" ht="23.25" customHeight="1">
      <c r="B158" s="275" t="s">
        <v>24</v>
      </c>
      <c r="C158" s="36" t="s">
        <v>657</v>
      </c>
      <c r="D158" s="134">
        <v>2</v>
      </c>
      <c r="E158" s="134">
        <v>2</v>
      </c>
      <c r="F158" s="278">
        <v>2</v>
      </c>
      <c r="G158" s="278">
        <v>1</v>
      </c>
      <c r="H158" s="278">
        <v>1</v>
      </c>
      <c r="I158" s="278">
        <v>1</v>
      </c>
      <c r="J158" s="278">
        <v>1</v>
      </c>
      <c r="K158" s="278">
        <v>1</v>
      </c>
      <c r="L158" s="278">
        <v>1</v>
      </c>
      <c r="M158" s="278">
        <v>1</v>
      </c>
      <c r="N158" s="278">
        <v>0</v>
      </c>
      <c r="O158" s="202">
        <v>0</v>
      </c>
      <c r="Q158" s="36"/>
    </row>
    <row r="159" spans="2:17" ht="23.25" customHeight="1">
      <c r="B159" s="275" t="s">
        <v>37</v>
      </c>
      <c r="C159" s="36" t="s">
        <v>36</v>
      </c>
      <c r="D159" s="134">
        <v>0</v>
      </c>
      <c r="E159" s="13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202">
        <v>0</v>
      </c>
      <c r="Q159" s="36"/>
    </row>
    <row r="160" spans="2:17" ht="23.25" customHeight="1">
      <c r="B160" s="275" t="s">
        <v>94</v>
      </c>
      <c r="C160" s="325" t="s">
        <v>93</v>
      </c>
      <c r="D160" s="134" t="s">
        <v>658</v>
      </c>
      <c r="E160" s="134" t="s">
        <v>658</v>
      </c>
      <c r="F160" s="134" t="s">
        <v>658</v>
      </c>
      <c r="G160" s="134" t="s">
        <v>658</v>
      </c>
      <c r="H160" s="134" t="s">
        <v>658</v>
      </c>
      <c r="I160" s="134" t="s">
        <v>658</v>
      </c>
      <c r="J160" s="134" t="s">
        <v>658</v>
      </c>
      <c r="K160" s="134" t="s">
        <v>658</v>
      </c>
      <c r="L160" s="134" t="s">
        <v>658</v>
      </c>
      <c r="M160" s="134" t="s">
        <v>658</v>
      </c>
      <c r="N160" s="134" t="s">
        <v>658</v>
      </c>
      <c r="O160" s="202" t="s">
        <v>658</v>
      </c>
      <c r="Q160" s="36"/>
    </row>
    <row r="161" spans="2:17" ht="23.25" customHeight="1">
      <c r="B161" s="275" t="s">
        <v>47</v>
      </c>
      <c r="C161" s="36" t="s">
        <v>46</v>
      </c>
      <c r="D161" s="134">
        <v>1</v>
      </c>
      <c r="E161" s="134">
        <v>1</v>
      </c>
      <c r="F161" s="278">
        <v>1</v>
      </c>
      <c r="G161" s="278">
        <v>1</v>
      </c>
      <c r="H161" s="278">
        <v>1</v>
      </c>
      <c r="I161" s="278">
        <v>1</v>
      </c>
      <c r="J161" s="278">
        <v>1</v>
      </c>
      <c r="K161" s="278">
        <v>1</v>
      </c>
      <c r="L161" s="278">
        <v>1</v>
      </c>
      <c r="M161" s="278">
        <v>1</v>
      </c>
      <c r="N161" s="278">
        <v>1</v>
      </c>
      <c r="O161" s="202">
        <v>1</v>
      </c>
      <c r="Q161" s="36"/>
    </row>
    <row r="162" spans="2:17" ht="23.25" customHeight="1">
      <c r="B162" s="275" t="s">
        <v>33</v>
      </c>
      <c r="C162" s="36" t="s">
        <v>32</v>
      </c>
      <c r="D162" s="134" t="s">
        <v>658</v>
      </c>
      <c r="E162" s="134" t="s">
        <v>658</v>
      </c>
      <c r="F162" s="134" t="s">
        <v>658</v>
      </c>
      <c r="G162" s="134" t="s">
        <v>658</v>
      </c>
      <c r="H162" s="134" t="s">
        <v>658</v>
      </c>
      <c r="I162" s="134" t="s">
        <v>658</v>
      </c>
      <c r="J162" s="134" t="s">
        <v>658</v>
      </c>
      <c r="K162" s="134" t="s">
        <v>658</v>
      </c>
      <c r="L162" s="134" t="s">
        <v>658</v>
      </c>
      <c r="M162" s="134" t="s">
        <v>658</v>
      </c>
      <c r="N162" s="134" t="s">
        <v>658</v>
      </c>
      <c r="O162" s="202" t="s">
        <v>658</v>
      </c>
      <c r="Q162" s="36"/>
    </row>
    <row r="163" spans="2:17" ht="23.25" customHeight="1">
      <c r="B163" s="275" t="s">
        <v>103</v>
      </c>
      <c r="C163" s="36" t="s">
        <v>102</v>
      </c>
      <c r="D163" s="134">
        <v>0</v>
      </c>
      <c r="E163" s="134">
        <v>0</v>
      </c>
      <c r="F163" s="278">
        <v>0</v>
      </c>
      <c r="G163" s="278">
        <v>0</v>
      </c>
      <c r="H163" s="278">
        <v>0</v>
      </c>
      <c r="I163" s="278">
        <v>0</v>
      </c>
      <c r="J163" s="278">
        <v>0</v>
      </c>
      <c r="K163" s="278">
        <v>0</v>
      </c>
      <c r="L163" s="278">
        <v>0</v>
      </c>
      <c r="M163" s="278">
        <v>0</v>
      </c>
      <c r="N163" s="278">
        <v>0</v>
      </c>
      <c r="O163" s="202">
        <v>0</v>
      </c>
      <c r="Q163" s="36"/>
    </row>
    <row r="164" spans="2:17" ht="23.25" customHeight="1">
      <c r="B164" s="275" t="s">
        <v>16</v>
      </c>
      <c r="C164" s="36" t="s">
        <v>68</v>
      </c>
      <c r="D164" s="134" t="s">
        <v>658</v>
      </c>
      <c r="E164" s="134" t="s">
        <v>658</v>
      </c>
      <c r="F164" s="134" t="s">
        <v>658</v>
      </c>
      <c r="G164" s="134" t="s">
        <v>658</v>
      </c>
      <c r="H164" s="134" t="s">
        <v>658</v>
      </c>
      <c r="I164" s="134" t="s">
        <v>658</v>
      </c>
      <c r="J164" s="134" t="s">
        <v>658</v>
      </c>
      <c r="K164" s="134" t="s">
        <v>658</v>
      </c>
      <c r="L164" s="134" t="s">
        <v>658</v>
      </c>
      <c r="M164" s="134" t="s">
        <v>658</v>
      </c>
      <c r="N164" s="134" t="s">
        <v>658</v>
      </c>
      <c r="O164" s="202" t="s">
        <v>658</v>
      </c>
      <c r="Q164" s="36"/>
    </row>
    <row r="165" spans="2:17" ht="23.25" customHeight="1">
      <c r="B165" s="275" t="s">
        <v>37</v>
      </c>
      <c r="C165" s="145" t="s">
        <v>83</v>
      </c>
      <c r="D165" s="134">
        <v>0</v>
      </c>
      <c r="E165" s="134">
        <v>0</v>
      </c>
      <c r="F165" s="134">
        <v>0</v>
      </c>
      <c r="G165" s="134">
        <v>0</v>
      </c>
      <c r="H165" s="134">
        <v>0</v>
      </c>
      <c r="I165" s="134">
        <v>0</v>
      </c>
      <c r="J165" s="134">
        <v>0</v>
      </c>
      <c r="K165" s="134">
        <v>0</v>
      </c>
      <c r="L165" s="134">
        <v>0</v>
      </c>
      <c r="M165" s="134">
        <v>0</v>
      </c>
      <c r="N165" s="134">
        <v>0</v>
      </c>
      <c r="O165" s="202">
        <v>0</v>
      </c>
      <c r="Q165" s="36"/>
    </row>
    <row r="166" spans="2:17" ht="23.25" customHeight="1">
      <c r="B166" s="275" t="s">
        <v>24</v>
      </c>
      <c r="C166" s="36" t="s">
        <v>626</v>
      </c>
      <c r="D166" s="134">
        <v>5</v>
      </c>
      <c r="E166" s="134">
        <v>5</v>
      </c>
      <c r="F166" s="278">
        <v>5</v>
      </c>
      <c r="G166" s="278">
        <v>5</v>
      </c>
      <c r="H166" s="278">
        <v>5</v>
      </c>
      <c r="I166" s="278">
        <v>5</v>
      </c>
      <c r="J166" s="278">
        <v>5</v>
      </c>
      <c r="K166" s="278">
        <v>5</v>
      </c>
      <c r="L166" s="278">
        <v>5</v>
      </c>
      <c r="M166" s="278">
        <v>5</v>
      </c>
      <c r="N166" s="278">
        <v>5</v>
      </c>
      <c r="O166" s="202">
        <v>5</v>
      </c>
      <c r="Q166" s="36"/>
    </row>
    <row r="167" spans="2:17" ht="23.25" customHeight="1">
      <c r="B167" s="275" t="s">
        <v>90</v>
      </c>
      <c r="C167" s="325" t="s">
        <v>89</v>
      </c>
      <c r="D167" s="134">
        <v>0</v>
      </c>
      <c r="E167" s="134">
        <v>0</v>
      </c>
      <c r="F167" s="278">
        <v>0</v>
      </c>
      <c r="G167" s="278">
        <v>0</v>
      </c>
      <c r="H167" s="278">
        <v>0</v>
      </c>
      <c r="I167" s="278">
        <v>0</v>
      </c>
      <c r="J167" s="278">
        <v>0</v>
      </c>
      <c r="K167" s="278">
        <v>0</v>
      </c>
      <c r="L167" s="278">
        <v>0</v>
      </c>
      <c r="M167" s="278">
        <v>0</v>
      </c>
      <c r="N167" s="278">
        <v>0</v>
      </c>
      <c r="O167" s="202">
        <v>0</v>
      </c>
      <c r="Q167" s="36"/>
    </row>
    <row r="168" spans="2:17" ht="23.25" customHeight="1">
      <c r="B168" s="275" t="s">
        <v>21</v>
      </c>
      <c r="C168" s="36" t="s">
        <v>29</v>
      </c>
      <c r="D168" s="134">
        <v>0</v>
      </c>
      <c r="E168" s="134">
        <v>0</v>
      </c>
      <c r="F168" s="134">
        <v>0</v>
      </c>
      <c r="G168" s="134">
        <v>0</v>
      </c>
      <c r="H168" s="134">
        <v>0</v>
      </c>
      <c r="I168" s="134">
        <v>0</v>
      </c>
      <c r="J168" s="134">
        <v>0</v>
      </c>
      <c r="K168" s="134">
        <v>0</v>
      </c>
      <c r="L168" s="134">
        <v>0</v>
      </c>
      <c r="M168" s="134">
        <v>0</v>
      </c>
      <c r="N168" s="134">
        <v>0</v>
      </c>
      <c r="O168" s="202">
        <v>0</v>
      </c>
      <c r="Q168" s="36"/>
    </row>
    <row r="169" spans="2:17" ht="23.25" customHeight="1">
      <c r="B169" s="275" t="s">
        <v>21</v>
      </c>
      <c r="C169" s="36" t="s">
        <v>20</v>
      </c>
      <c r="D169" s="134">
        <v>2</v>
      </c>
      <c r="E169" s="134">
        <v>2</v>
      </c>
      <c r="F169" s="278">
        <v>2</v>
      </c>
      <c r="G169" s="278">
        <v>2</v>
      </c>
      <c r="H169" s="278">
        <v>2</v>
      </c>
      <c r="I169" s="278">
        <v>2</v>
      </c>
      <c r="J169" s="278">
        <v>0</v>
      </c>
      <c r="K169" s="278">
        <v>0</v>
      </c>
      <c r="L169" s="278">
        <v>0</v>
      </c>
      <c r="M169" s="278">
        <v>0</v>
      </c>
      <c r="N169" s="278">
        <v>0</v>
      </c>
      <c r="O169" s="202">
        <v>0</v>
      </c>
      <c r="Q169" s="36"/>
    </row>
    <row r="170" spans="2:17" ht="23.25" customHeight="1">
      <c r="B170" s="275" t="s">
        <v>41</v>
      </c>
      <c r="C170" s="36" t="s">
        <v>40</v>
      </c>
      <c r="D170" s="134">
        <v>0</v>
      </c>
      <c r="E170" s="134">
        <v>0</v>
      </c>
      <c r="F170" s="278">
        <v>0</v>
      </c>
      <c r="G170" s="278">
        <v>0</v>
      </c>
      <c r="H170" s="278">
        <v>0</v>
      </c>
      <c r="I170" s="278">
        <v>0</v>
      </c>
      <c r="J170" s="278">
        <v>0</v>
      </c>
      <c r="K170" s="278">
        <v>0</v>
      </c>
      <c r="L170" s="278">
        <v>0</v>
      </c>
      <c r="M170" s="278">
        <v>0</v>
      </c>
      <c r="N170" s="278">
        <v>0</v>
      </c>
      <c r="O170" s="202">
        <v>0</v>
      </c>
      <c r="Q170" s="36"/>
    </row>
    <row r="171" spans="2:17" ht="23.25" customHeight="1">
      <c r="B171" s="275" t="s">
        <v>37</v>
      </c>
      <c r="C171" s="36" t="s">
        <v>61</v>
      </c>
      <c r="D171" s="134">
        <v>0</v>
      </c>
      <c r="E171" s="134">
        <v>0</v>
      </c>
      <c r="F171" s="134">
        <v>0</v>
      </c>
      <c r="G171" s="134">
        <v>0</v>
      </c>
      <c r="H171" s="134">
        <v>0</v>
      </c>
      <c r="I171" s="134">
        <v>0</v>
      </c>
      <c r="J171" s="134">
        <v>0</v>
      </c>
      <c r="K171" s="134">
        <v>0</v>
      </c>
      <c r="L171" s="134">
        <v>0</v>
      </c>
      <c r="M171" s="134">
        <v>0</v>
      </c>
      <c r="N171" s="134">
        <v>0</v>
      </c>
      <c r="O171" s="202">
        <v>0</v>
      </c>
      <c r="Q171" s="36"/>
    </row>
    <row r="172" spans="2:17" ht="23.25" customHeight="1">
      <c r="B172" s="275" t="s">
        <v>21</v>
      </c>
      <c r="C172" s="325" t="s">
        <v>86</v>
      </c>
      <c r="D172" s="134">
        <v>0</v>
      </c>
      <c r="E172" s="134">
        <v>0</v>
      </c>
      <c r="F172" s="278">
        <v>0</v>
      </c>
      <c r="G172" s="278">
        <v>0</v>
      </c>
      <c r="H172" s="278">
        <v>0</v>
      </c>
      <c r="I172" s="278">
        <v>0</v>
      </c>
      <c r="J172" s="278">
        <v>0</v>
      </c>
      <c r="K172" s="278">
        <v>0</v>
      </c>
      <c r="L172" s="278">
        <v>0</v>
      </c>
      <c r="M172" s="278">
        <v>0</v>
      </c>
      <c r="N172" s="278">
        <v>0</v>
      </c>
      <c r="O172" s="202">
        <v>0</v>
      </c>
      <c r="Q172" s="145"/>
    </row>
    <row r="173" spans="2:17" ht="23.25" customHeight="1">
      <c r="B173" s="275" t="s">
        <v>37</v>
      </c>
      <c r="C173" s="36" t="s">
        <v>65</v>
      </c>
      <c r="D173" s="134" t="s">
        <v>658</v>
      </c>
      <c r="E173" s="134" t="s">
        <v>658</v>
      </c>
      <c r="F173" s="134" t="s">
        <v>658</v>
      </c>
      <c r="G173" s="134" t="s">
        <v>658</v>
      </c>
      <c r="H173" s="134" t="s">
        <v>658</v>
      </c>
      <c r="I173" s="134" t="s">
        <v>658</v>
      </c>
      <c r="J173" s="134" t="s">
        <v>658</v>
      </c>
      <c r="K173" s="134" t="s">
        <v>658</v>
      </c>
      <c r="L173" s="134" t="s">
        <v>658</v>
      </c>
      <c r="M173" s="134" t="s">
        <v>658</v>
      </c>
      <c r="N173" s="134" t="s">
        <v>658</v>
      </c>
      <c r="O173" s="202" t="s">
        <v>658</v>
      </c>
      <c r="Q173" s="36"/>
    </row>
    <row r="174" spans="2:17" ht="23.25" customHeight="1">
      <c r="B174" s="275" t="s">
        <v>21</v>
      </c>
      <c r="C174" s="36" t="s">
        <v>75</v>
      </c>
      <c r="D174" s="134">
        <v>2</v>
      </c>
      <c r="E174" s="134">
        <v>2</v>
      </c>
      <c r="F174" s="278">
        <v>2</v>
      </c>
      <c r="G174" s="278">
        <v>2</v>
      </c>
      <c r="H174" s="278">
        <v>1</v>
      </c>
      <c r="I174" s="278">
        <v>1</v>
      </c>
      <c r="J174" s="278">
        <v>1</v>
      </c>
      <c r="K174" s="278">
        <v>1</v>
      </c>
      <c r="L174" s="278">
        <v>1</v>
      </c>
      <c r="M174" s="278">
        <v>1</v>
      </c>
      <c r="N174" s="278">
        <v>1</v>
      </c>
      <c r="O174" s="202">
        <v>1</v>
      </c>
      <c r="Q174" s="36"/>
    </row>
    <row r="175" spans="2:17" ht="23.25" customHeight="1">
      <c r="B175" s="275" t="s">
        <v>16</v>
      </c>
      <c r="C175" s="36" t="s">
        <v>43</v>
      </c>
      <c r="D175" s="134">
        <v>0</v>
      </c>
      <c r="E175" s="134">
        <v>0</v>
      </c>
      <c r="F175" s="278">
        <v>0</v>
      </c>
      <c r="G175" s="278">
        <v>0</v>
      </c>
      <c r="H175" s="278">
        <v>0</v>
      </c>
      <c r="I175" s="278">
        <v>0</v>
      </c>
      <c r="J175" s="278">
        <v>0</v>
      </c>
      <c r="K175" s="278">
        <v>0</v>
      </c>
      <c r="L175" s="278">
        <v>0</v>
      </c>
      <c r="M175" s="278">
        <v>0</v>
      </c>
      <c r="N175" s="278">
        <v>0</v>
      </c>
      <c r="O175" s="202">
        <v>0</v>
      </c>
      <c r="Q175" s="36"/>
    </row>
    <row r="176" spans="2:17" ht="23.25" customHeight="1">
      <c r="B176" s="281" t="s">
        <v>485</v>
      </c>
      <c r="C176" s="282"/>
      <c r="D176" s="127">
        <f>SUM(D153:D175)</f>
        <v>16</v>
      </c>
      <c r="E176" s="127">
        <f t="shared" ref="E176:O176" si="27">SUM(E153:E175)</f>
        <v>16</v>
      </c>
      <c r="F176" s="127">
        <f t="shared" si="27"/>
        <v>17</v>
      </c>
      <c r="G176" s="127">
        <f t="shared" si="27"/>
        <v>22</v>
      </c>
      <c r="H176" s="127">
        <f t="shared" si="27"/>
        <v>22</v>
      </c>
      <c r="I176" s="127">
        <f t="shared" si="27"/>
        <v>22</v>
      </c>
      <c r="J176" s="127">
        <f t="shared" si="27"/>
        <v>20</v>
      </c>
      <c r="K176" s="127">
        <f t="shared" si="27"/>
        <v>20</v>
      </c>
      <c r="L176" s="127">
        <f t="shared" si="27"/>
        <v>20</v>
      </c>
      <c r="M176" s="127">
        <f t="shared" si="27"/>
        <v>20</v>
      </c>
      <c r="N176" s="127">
        <f t="shared" si="27"/>
        <v>18</v>
      </c>
      <c r="O176" s="139">
        <f t="shared" si="27"/>
        <v>18</v>
      </c>
      <c r="Q176" s="36"/>
    </row>
    <row r="177" spans="2:18">
      <c r="B177" s="18" t="s">
        <v>640</v>
      </c>
      <c r="C177" s="18"/>
      <c r="D177" s="271"/>
      <c r="E177" s="271"/>
      <c r="F177" s="271"/>
      <c r="G177" s="271"/>
      <c r="H177" s="271"/>
      <c r="I177" s="271"/>
      <c r="Q177" s="36"/>
    </row>
    <row r="178" spans="2:18">
      <c r="B178" s="283" t="s">
        <v>645</v>
      </c>
      <c r="C178" s="284"/>
      <c r="D178" s="271"/>
      <c r="E178" s="271"/>
      <c r="F178" s="271"/>
      <c r="G178" s="271"/>
      <c r="H178" s="271"/>
      <c r="I178" s="271"/>
    </row>
    <row r="179" spans="2:18">
      <c r="B179" s="283" t="s">
        <v>642</v>
      </c>
      <c r="C179" s="284"/>
      <c r="D179" s="271"/>
      <c r="E179" s="271"/>
      <c r="F179" s="271"/>
      <c r="G179" s="271"/>
      <c r="H179" s="271"/>
      <c r="I179" s="271"/>
    </row>
    <row r="180" spans="2:18">
      <c r="B180" s="285" t="s">
        <v>208</v>
      </c>
      <c r="C180" s="284"/>
      <c r="D180" s="271"/>
      <c r="E180" s="271"/>
      <c r="F180" s="271"/>
      <c r="G180" s="271"/>
      <c r="H180" s="271"/>
      <c r="I180" s="271"/>
    </row>
    <row r="181" spans="2:18" ht="23.25" customHeight="1">
      <c r="B181" s="271"/>
      <c r="C181" s="271"/>
      <c r="D181" s="271"/>
      <c r="E181" s="271"/>
      <c r="F181" s="271"/>
      <c r="G181" s="271"/>
      <c r="H181" s="271"/>
      <c r="I181" s="271"/>
    </row>
    <row r="182" spans="2:18" ht="23.25" customHeight="1">
      <c r="B182" s="271"/>
      <c r="C182" s="271"/>
      <c r="D182" s="271"/>
      <c r="E182" s="271"/>
      <c r="F182" s="271"/>
      <c r="G182" s="271"/>
      <c r="H182" s="271"/>
      <c r="I182" s="271"/>
    </row>
    <row r="183" spans="2:18" ht="16.5" customHeight="1">
      <c r="B183" s="272" t="s">
        <v>659</v>
      </c>
      <c r="C183" s="272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294"/>
      <c r="O183" s="295"/>
    </row>
    <row r="184" spans="2:18" ht="39.950000000000003" customHeight="1">
      <c r="B184" s="273" t="s">
        <v>649</v>
      </c>
      <c r="C184" s="291" t="s">
        <v>656</v>
      </c>
      <c r="D184" s="274" t="s">
        <v>604</v>
      </c>
      <c r="E184" s="274" t="s">
        <v>605</v>
      </c>
      <c r="F184" s="274" t="s">
        <v>606</v>
      </c>
      <c r="G184" s="274" t="s">
        <v>607</v>
      </c>
      <c r="H184" s="274" t="s">
        <v>608</v>
      </c>
      <c r="I184" s="274" t="s">
        <v>609</v>
      </c>
      <c r="J184" s="296" t="s">
        <v>610</v>
      </c>
      <c r="K184" s="296" t="s">
        <v>611</v>
      </c>
      <c r="L184" s="296" t="s">
        <v>612</v>
      </c>
      <c r="M184" s="296" t="s">
        <v>613</v>
      </c>
      <c r="N184" s="296" t="s">
        <v>614</v>
      </c>
      <c r="O184" s="297" t="s">
        <v>615</v>
      </c>
    </row>
    <row r="185" spans="2:18" s="271" customFormat="1" ht="23.25" customHeight="1">
      <c r="B185" s="324" t="s">
        <v>52</v>
      </c>
      <c r="C185" s="326" t="s">
        <v>51</v>
      </c>
      <c r="D185" s="312">
        <v>0</v>
      </c>
      <c r="E185" s="320">
        <v>0</v>
      </c>
      <c r="F185" s="312">
        <v>0</v>
      </c>
      <c r="G185" s="312">
        <v>4</v>
      </c>
      <c r="H185" s="312">
        <v>4</v>
      </c>
      <c r="I185" s="312">
        <v>4</v>
      </c>
      <c r="J185" s="327">
        <v>4</v>
      </c>
      <c r="K185" s="327">
        <v>4</v>
      </c>
      <c r="L185" s="327">
        <v>4</v>
      </c>
      <c r="M185" s="327">
        <v>4</v>
      </c>
      <c r="N185" s="327">
        <v>4</v>
      </c>
      <c r="O185" s="315">
        <v>4</v>
      </c>
    </row>
    <row r="186" spans="2:18" ht="23.25" customHeight="1">
      <c r="B186" s="275" t="s">
        <v>16</v>
      </c>
      <c r="C186" s="276" t="s">
        <v>15</v>
      </c>
      <c r="D186" s="134">
        <v>6</v>
      </c>
      <c r="E186" s="134">
        <v>6</v>
      </c>
      <c r="F186" s="278">
        <v>5</v>
      </c>
      <c r="G186" s="278">
        <v>5</v>
      </c>
      <c r="H186" s="278">
        <v>5</v>
      </c>
      <c r="I186" s="278">
        <v>5</v>
      </c>
      <c r="J186" s="278">
        <v>5</v>
      </c>
      <c r="K186" s="278">
        <v>6</v>
      </c>
      <c r="L186" s="278">
        <v>6</v>
      </c>
      <c r="M186" s="278">
        <v>6</v>
      </c>
      <c r="N186" s="278">
        <v>6</v>
      </c>
      <c r="O186" s="202">
        <v>6</v>
      </c>
      <c r="Q186" s="36"/>
      <c r="R186" s="27"/>
    </row>
    <row r="187" spans="2:18" ht="23.25" customHeight="1">
      <c r="B187" s="275" t="s">
        <v>24</v>
      </c>
      <c r="C187" s="276" t="s">
        <v>72</v>
      </c>
      <c r="D187" s="134">
        <v>1</v>
      </c>
      <c r="E187" s="134">
        <v>1</v>
      </c>
      <c r="F187" s="278">
        <v>1</v>
      </c>
      <c r="G187" s="278">
        <v>1</v>
      </c>
      <c r="H187" s="278">
        <v>1</v>
      </c>
      <c r="I187" s="278">
        <v>1</v>
      </c>
      <c r="J187" s="278">
        <v>1</v>
      </c>
      <c r="K187" s="278">
        <v>1</v>
      </c>
      <c r="L187" s="278">
        <v>1</v>
      </c>
      <c r="M187" s="278">
        <v>1</v>
      </c>
      <c r="N187" s="278">
        <v>1</v>
      </c>
      <c r="O187" s="202">
        <v>1</v>
      </c>
      <c r="Q187" s="36"/>
      <c r="R187" s="27"/>
    </row>
    <row r="188" spans="2:18" ht="23.25" customHeight="1">
      <c r="B188" s="275" t="s">
        <v>37</v>
      </c>
      <c r="C188" s="276" t="s">
        <v>36</v>
      </c>
      <c r="D188" s="134">
        <v>2</v>
      </c>
      <c r="E188" s="134">
        <v>2</v>
      </c>
      <c r="F188" s="278">
        <v>2</v>
      </c>
      <c r="G188" s="278">
        <v>2</v>
      </c>
      <c r="H188" s="278">
        <v>2</v>
      </c>
      <c r="I188" s="278">
        <v>2</v>
      </c>
      <c r="J188" s="278">
        <v>2</v>
      </c>
      <c r="K188" s="278">
        <v>2</v>
      </c>
      <c r="L188" s="278">
        <v>2</v>
      </c>
      <c r="M188" s="278">
        <v>2</v>
      </c>
      <c r="N188" s="278">
        <v>2</v>
      </c>
      <c r="O188" s="202">
        <v>2</v>
      </c>
      <c r="Q188" s="36"/>
      <c r="R188" s="27"/>
    </row>
    <row r="189" spans="2:18" ht="23.25" customHeight="1">
      <c r="B189" s="275" t="s">
        <v>47</v>
      </c>
      <c r="C189" s="276" t="s">
        <v>46</v>
      </c>
      <c r="D189" s="134">
        <v>1</v>
      </c>
      <c r="E189" s="134">
        <v>1</v>
      </c>
      <c r="F189" s="278">
        <v>1</v>
      </c>
      <c r="G189" s="278">
        <v>1</v>
      </c>
      <c r="H189" s="278">
        <v>1</v>
      </c>
      <c r="I189" s="278">
        <v>1</v>
      </c>
      <c r="J189" s="278">
        <v>1</v>
      </c>
      <c r="K189" s="278">
        <v>1</v>
      </c>
      <c r="L189" s="278">
        <v>1</v>
      </c>
      <c r="M189" s="278">
        <v>1</v>
      </c>
      <c r="N189" s="278">
        <v>0</v>
      </c>
      <c r="O189" s="202">
        <v>0</v>
      </c>
      <c r="Q189" s="36"/>
      <c r="R189" s="27"/>
    </row>
    <row r="190" spans="2:18" ht="23.25" customHeight="1">
      <c r="B190" s="275" t="s">
        <v>33</v>
      </c>
      <c r="C190" s="276" t="s">
        <v>180</v>
      </c>
      <c r="D190" s="134"/>
      <c r="E190" s="134"/>
      <c r="F190" s="278"/>
      <c r="G190" s="278"/>
      <c r="H190" s="278"/>
      <c r="I190" s="278"/>
      <c r="J190" s="278"/>
      <c r="K190" s="278"/>
      <c r="L190" s="278"/>
      <c r="M190" s="278"/>
      <c r="N190" s="278"/>
      <c r="O190" s="202"/>
      <c r="Q190" s="36"/>
      <c r="R190" s="27"/>
    </row>
    <row r="191" spans="2:18" ht="23.25" customHeight="1">
      <c r="B191" s="275" t="s">
        <v>24</v>
      </c>
      <c r="C191" s="276" t="s">
        <v>626</v>
      </c>
      <c r="D191" s="134">
        <v>2</v>
      </c>
      <c r="E191" s="134">
        <v>2</v>
      </c>
      <c r="F191" s="278">
        <v>2</v>
      </c>
      <c r="G191" s="278">
        <v>2</v>
      </c>
      <c r="H191" s="278">
        <v>2</v>
      </c>
      <c r="I191" s="278">
        <v>2</v>
      </c>
      <c r="J191" s="278">
        <v>1</v>
      </c>
      <c r="K191" s="278">
        <v>1</v>
      </c>
      <c r="L191" s="278">
        <v>1</v>
      </c>
      <c r="M191" s="278">
        <v>0</v>
      </c>
      <c r="N191" s="278">
        <v>0</v>
      </c>
      <c r="O191" s="202">
        <v>0</v>
      </c>
      <c r="Q191" s="36"/>
      <c r="R191" s="27"/>
    </row>
    <row r="192" spans="2:18" ht="23.25" customHeight="1">
      <c r="B192" s="275" t="s">
        <v>21</v>
      </c>
      <c r="C192" s="276" t="s">
        <v>29</v>
      </c>
      <c r="D192" s="134">
        <v>2</v>
      </c>
      <c r="E192" s="134">
        <v>2</v>
      </c>
      <c r="F192" s="278">
        <v>0</v>
      </c>
      <c r="G192" s="278">
        <v>0</v>
      </c>
      <c r="H192" s="278">
        <v>0</v>
      </c>
      <c r="I192" s="278">
        <v>0</v>
      </c>
      <c r="J192" s="278">
        <v>0</v>
      </c>
      <c r="K192" s="278">
        <v>0</v>
      </c>
      <c r="L192" s="278">
        <v>0</v>
      </c>
      <c r="M192" s="278">
        <v>0</v>
      </c>
      <c r="N192" s="278">
        <v>0</v>
      </c>
      <c r="O192" s="202">
        <v>0</v>
      </c>
      <c r="Q192" s="36"/>
      <c r="R192" s="27"/>
    </row>
    <row r="193" spans="2:18" ht="23.25" customHeight="1">
      <c r="B193" s="275" t="s">
        <v>21</v>
      </c>
      <c r="C193" s="276" t="s">
        <v>20</v>
      </c>
      <c r="D193" s="134"/>
      <c r="E193" s="134"/>
      <c r="F193" s="278"/>
      <c r="G193" s="278"/>
      <c r="H193" s="278"/>
      <c r="I193" s="278"/>
      <c r="J193" s="278"/>
      <c r="K193" s="278"/>
      <c r="L193" s="278"/>
      <c r="M193" s="278"/>
      <c r="N193" s="278"/>
      <c r="O193" s="202"/>
      <c r="Q193" s="36"/>
      <c r="R193" s="27"/>
    </row>
    <row r="194" spans="2:18" ht="23.25" customHeight="1">
      <c r="B194" s="275" t="s">
        <v>37</v>
      </c>
      <c r="C194" s="276" t="s">
        <v>65</v>
      </c>
      <c r="D194" s="134"/>
      <c r="E194" s="134"/>
      <c r="F194" s="278"/>
      <c r="G194" s="278"/>
      <c r="H194" s="278"/>
      <c r="I194" s="278"/>
      <c r="J194" s="278"/>
      <c r="K194" s="278"/>
      <c r="L194" s="278"/>
      <c r="M194" s="278"/>
      <c r="N194" s="278"/>
      <c r="O194" s="202"/>
      <c r="Q194" s="36"/>
      <c r="R194" s="27"/>
    </row>
    <row r="195" spans="2:18" ht="23.25" customHeight="1">
      <c r="B195" s="275" t="s">
        <v>16</v>
      </c>
      <c r="C195" s="276" t="s">
        <v>43</v>
      </c>
      <c r="D195" s="134">
        <v>0</v>
      </c>
      <c r="E195" s="134">
        <v>0</v>
      </c>
      <c r="F195" s="278">
        <v>0</v>
      </c>
      <c r="G195" s="278">
        <v>0</v>
      </c>
      <c r="H195" s="278">
        <v>0</v>
      </c>
      <c r="I195" s="278">
        <v>0</v>
      </c>
      <c r="J195" s="278">
        <v>0</v>
      </c>
      <c r="K195" s="278">
        <v>0</v>
      </c>
      <c r="L195" s="278">
        <v>0</v>
      </c>
      <c r="M195" s="278">
        <v>0</v>
      </c>
      <c r="N195" s="278">
        <v>0</v>
      </c>
      <c r="O195" s="202">
        <v>0</v>
      </c>
      <c r="Q195" s="36"/>
      <c r="R195" s="27"/>
    </row>
    <row r="196" spans="2:18" ht="23.25" customHeight="1">
      <c r="B196" s="281" t="s">
        <v>485</v>
      </c>
      <c r="C196" s="282"/>
      <c r="D196" s="127">
        <f>SUM(D185:D195)</f>
        <v>14</v>
      </c>
      <c r="E196" s="127">
        <f t="shared" ref="E196:O196" si="28">SUM(E185:E195)</f>
        <v>14</v>
      </c>
      <c r="F196" s="127">
        <f t="shared" si="28"/>
        <v>11</v>
      </c>
      <c r="G196" s="127">
        <f t="shared" si="28"/>
        <v>15</v>
      </c>
      <c r="H196" s="127">
        <f t="shared" si="28"/>
        <v>15</v>
      </c>
      <c r="I196" s="127">
        <f t="shared" si="28"/>
        <v>15</v>
      </c>
      <c r="J196" s="127">
        <f t="shared" si="28"/>
        <v>14</v>
      </c>
      <c r="K196" s="127">
        <f t="shared" si="28"/>
        <v>15</v>
      </c>
      <c r="L196" s="127">
        <f t="shared" si="28"/>
        <v>15</v>
      </c>
      <c r="M196" s="127">
        <f t="shared" si="28"/>
        <v>14</v>
      </c>
      <c r="N196" s="127">
        <f t="shared" si="28"/>
        <v>13</v>
      </c>
      <c r="O196" s="139">
        <f t="shared" si="28"/>
        <v>13</v>
      </c>
      <c r="Q196" s="36"/>
      <c r="R196" s="27"/>
    </row>
    <row r="197" spans="2:18">
      <c r="B197" s="18" t="s">
        <v>640</v>
      </c>
      <c r="C197" s="18"/>
      <c r="D197" s="271"/>
      <c r="E197" s="271"/>
      <c r="F197" s="271"/>
      <c r="G197" s="271"/>
      <c r="H197" s="271"/>
      <c r="I197" s="271"/>
      <c r="Q197" s="36"/>
      <c r="R197" s="27"/>
    </row>
    <row r="198" spans="2:18">
      <c r="B198" s="283" t="s">
        <v>645</v>
      </c>
      <c r="C198" s="284"/>
      <c r="D198" s="271"/>
      <c r="E198" s="271"/>
      <c r="F198" s="271"/>
      <c r="G198" s="271"/>
      <c r="H198" s="271"/>
      <c r="I198" s="271"/>
      <c r="Q198" s="36"/>
      <c r="R198" s="27"/>
    </row>
    <row r="199" spans="2:18">
      <c r="B199" s="283" t="s">
        <v>642</v>
      </c>
      <c r="C199" s="271"/>
      <c r="D199" s="271"/>
      <c r="E199" s="271"/>
      <c r="F199" s="271"/>
      <c r="G199" s="271"/>
      <c r="H199" s="271"/>
      <c r="I199" s="271"/>
    </row>
    <row r="200" spans="2:18">
      <c r="B200" s="271"/>
      <c r="C200" s="271"/>
      <c r="D200" s="271"/>
      <c r="E200" s="271"/>
      <c r="F200" s="271"/>
      <c r="G200" s="271"/>
      <c r="H200" s="271"/>
      <c r="I200" s="271"/>
    </row>
    <row r="201" spans="2:18">
      <c r="B201" s="271"/>
      <c r="C201" s="271"/>
      <c r="D201" s="271"/>
      <c r="E201" s="271"/>
      <c r="F201" s="271"/>
      <c r="G201" s="271"/>
      <c r="H201" s="271"/>
      <c r="I201" s="271"/>
    </row>
    <row r="202" spans="2:18">
      <c r="B202" s="271"/>
      <c r="C202" s="271"/>
      <c r="D202" s="271"/>
      <c r="E202" s="271"/>
      <c r="F202" s="271"/>
      <c r="G202" s="271"/>
      <c r="H202" s="271"/>
      <c r="I202" s="271"/>
    </row>
    <row r="203" spans="2:18">
      <c r="B203" s="271"/>
      <c r="C203" s="271"/>
      <c r="D203" s="271"/>
      <c r="E203" s="271"/>
      <c r="F203" s="271"/>
      <c r="G203" s="271"/>
      <c r="H203" s="271"/>
      <c r="I203" s="271"/>
    </row>
    <row r="204" spans="2:18">
      <c r="B204" s="271"/>
      <c r="C204" s="271"/>
      <c r="D204" s="271"/>
      <c r="E204" s="271"/>
      <c r="F204" s="271"/>
      <c r="G204" s="271"/>
      <c r="H204" s="271"/>
      <c r="I204" s="271"/>
    </row>
    <row r="205" spans="2:18">
      <c r="B205" s="271"/>
      <c r="C205" s="271"/>
      <c r="D205" s="271"/>
      <c r="E205" s="271"/>
      <c r="F205" s="271"/>
      <c r="G205" s="271"/>
      <c r="H205" s="271"/>
      <c r="I205" s="271"/>
    </row>
    <row r="206" spans="2:18">
      <c r="B206" s="271"/>
      <c r="C206" s="271"/>
      <c r="D206" s="271"/>
      <c r="E206" s="271"/>
      <c r="F206" s="271"/>
      <c r="G206" s="271"/>
      <c r="H206" s="271"/>
      <c r="I206" s="271"/>
    </row>
    <row r="207" spans="2:18">
      <c r="B207" s="271"/>
      <c r="C207" s="271"/>
      <c r="D207" s="271"/>
      <c r="E207" s="271"/>
      <c r="F207" s="271"/>
      <c r="G207" s="271"/>
      <c r="H207" s="271"/>
      <c r="I207" s="271"/>
    </row>
    <row r="208" spans="2:18">
      <c r="B208" s="271"/>
      <c r="C208" s="271"/>
      <c r="D208" s="271"/>
      <c r="E208" s="271"/>
      <c r="F208" s="271"/>
      <c r="G208" s="271"/>
      <c r="H208" s="271"/>
      <c r="I208" s="271"/>
    </row>
    <row r="209" spans="2:9">
      <c r="B209" s="271"/>
      <c r="C209" s="271"/>
      <c r="D209" s="271"/>
      <c r="E209" s="271"/>
      <c r="F209" s="271"/>
      <c r="G209" s="271"/>
      <c r="H209" s="271"/>
      <c r="I209" s="271"/>
    </row>
    <row r="210" spans="2:9">
      <c r="B210" s="271"/>
      <c r="C210" s="271"/>
      <c r="D210" s="271"/>
      <c r="E210" s="271"/>
      <c r="F210" s="271"/>
      <c r="G210" s="271"/>
      <c r="H210" s="271"/>
      <c r="I210" s="271"/>
    </row>
    <row r="211" spans="2:9">
      <c r="B211" s="271"/>
      <c r="C211" s="271"/>
      <c r="D211" s="271"/>
      <c r="E211" s="271"/>
      <c r="F211" s="271"/>
      <c r="G211" s="271"/>
      <c r="H211" s="271"/>
      <c r="I211" s="271"/>
    </row>
    <row r="212" spans="2:9">
      <c r="B212" s="271"/>
      <c r="C212" s="271"/>
      <c r="D212" s="271"/>
      <c r="E212" s="271"/>
      <c r="F212" s="271"/>
      <c r="G212" s="271"/>
      <c r="H212" s="271"/>
      <c r="I212" s="271"/>
    </row>
    <row r="213" spans="2:9">
      <c r="B213" s="271"/>
      <c r="C213" s="271"/>
      <c r="D213" s="271"/>
      <c r="E213" s="271"/>
      <c r="F213" s="271"/>
      <c r="G213" s="271"/>
      <c r="H213" s="271"/>
      <c r="I213" s="271"/>
    </row>
    <row r="214" spans="2:9">
      <c r="B214" s="271"/>
      <c r="C214" s="271"/>
      <c r="D214" s="271"/>
      <c r="E214" s="271"/>
      <c r="F214" s="271"/>
      <c r="G214" s="271"/>
      <c r="H214" s="271"/>
      <c r="I214" s="271"/>
    </row>
    <row r="215" spans="2:9">
      <c r="B215" s="271"/>
      <c r="C215" s="271"/>
      <c r="D215" s="271"/>
      <c r="E215" s="271"/>
      <c r="F215" s="271"/>
      <c r="G215" s="271"/>
      <c r="H215" s="271"/>
      <c r="I215" s="271"/>
    </row>
    <row r="216" spans="2:9">
      <c r="B216" s="271"/>
      <c r="C216" s="271"/>
      <c r="D216" s="271"/>
      <c r="E216" s="271"/>
      <c r="F216" s="271"/>
      <c r="G216" s="271"/>
      <c r="H216" s="271"/>
      <c r="I216" s="271"/>
    </row>
    <row r="217" spans="2:9">
      <c r="B217" s="271"/>
      <c r="C217" s="271"/>
      <c r="D217" s="271"/>
      <c r="E217" s="271"/>
      <c r="F217" s="271"/>
      <c r="G217" s="271"/>
      <c r="H217" s="271"/>
      <c r="I217" s="271"/>
    </row>
    <row r="218" spans="2:9">
      <c r="B218" s="271"/>
      <c r="C218" s="271"/>
      <c r="D218" s="271"/>
      <c r="E218" s="271"/>
      <c r="F218" s="271"/>
      <c r="G218" s="271"/>
      <c r="H218" s="271"/>
      <c r="I218" s="271"/>
    </row>
    <row r="219" spans="2:9">
      <c r="B219" s="271"/>
      <c r="C219" s="271"/>
      <c r="D219" s="271"/>
      <c r="E219" s="271"/>
      <c r="F219" s="271"/>
      <c r="G219" s="271"/>
      <c r="H219" s="271"/>
      <c r="I219" s="271"/>
    </row>
    <row r="220" spans="2:9">
      <c r="B220" s="271"/>
      <c r="C220" s="271"/>
      <c r="D220" s="271"/>
      <c r="E220" s="271"/>
      <c r="F220" s="271"/>
      <c r="G220" s="271"/>
      <c r="H220" s="271"/>
      <c r="I220" s="271"/>
    </row>
    <row r="221" spans="2:9">
      <c r="B221" s="271"/>
      <c r="C221" s="271"/>
      <c r="D221" s="271"/>
      <c r="E221" s="271"/>
      <c r="F221" s="271"/>
      <c r="G221" s="271"/>
      <c r="H221" s="271"/>
      <c r="I221" s="271"/>
    </row>
    <row r="222" spans="2:9">
      <c r="B222" s="271"/>
      <c r="C222" s="271"/>
      <c r="D222" s="271"/>
      <c r="E222" s="271"/>
      <c r="F222" s="271"/>
      <c r="G222" s="271"/>
      <c r="H222" s="271"/>
      <c r="I222" s="271"/>
    </row>
    <row r="223" spans="2:9">
      <c r="B223" s="271"/>
      <c r="C223" s="271"/>
      <c r="D223" s="271"/>
      <c r="E223" s="271"/>
      <c r="F223" s="271"/>
      <c r="G223" s="271"/>
      <c r="H223" s="271"/>
      <c r="I223" s="271"/>
    </row>
    <row r="224" spans="2:9">
      <c r="B224" s="271"/>
      <c r="C224" s="271"/>
      <c r="D224" s="271"/>
      <c r="E224" s="271"/>
      <c r="F224" s="271"/>
      <c r="G224" s="271"/>
      <c r="H224" s="271"/>
      <c r="I224" s="271"/>
    </row>
    <row r="225" spans="2:9">
      <c r="B225" s="271"/>
      <c r="C225" s="271"/>
      <c r="D225" s="271"/>
      <c r="E225" s="271"/>
      <c r="F225" s="271"/>
      <c r="G225" s="271"/>
      <c r="H225" s="271"/>
      <c r="I225" s="271"/>
    </row>
    <row r="226" spans="2:9">
      <c r="B226" s="271"/>
      <c r="C226" s="271"/>
      <c r="D226" s="271"/>
      <c r="E226" s="271"/>
      <c r="F226" s="271"/>
      <c r="G226" s="271"/>
      <c r="H226" s="271"/>
      <c r="I226" s="271"/>
    </row>
    <row r="227" spans="2:9">
      <c r="B227" s="271"/>
      <c r="C227" s="271"/>
      <c r="D227" s="271"/>
      <c r="E227" s="271"/>
      <c r="F227" s="271"/>
      <c r="G227" s="271"/>
      <c r="H227" s="271"/>
      <c r="I227" s="271"/>
    </row>
    <row r="228" spans="2:9">
      <c r="B228" s="271"/>
      <c r="C228" s="271"/>
      <c r="D228" s="271"/>
      <c r="E228" s="271"/>
      <c r="F228" s="271"/>
      <c r="G228" s="271"/>
      <c r="H228" s="271"/>
      <c r="I228" s="271"/>
    </row>
    <row r="229" spans="2:9">
      <c r="B229" s="271"/>
      <c r="C229" s="271"/>
      <c r="D229" s="271"/>
      <c r="E229" s="271"/>
      <c r="F229" s="271"/>
      <c r="G229" s="271"/>
      <c r="H229" s="271"/>
      <c r="I229" s="271"/>
    </row>
    <row r="230" spans="2:9">
      <c r="B230" s="271"/>
      <c r="C230" s="271"/>
      <c r="D230" s="271"/>
      <c r="E230" s="271"/>
      <c r="F230" s="271"/>
      <c r="G230" s="271"/>
      <c r="H230" s="271"/>
      <c r="I230" s="271"/>
    </row>
    <row r="231" spans="2:9">
      <c r="B231" s="271"/>
      <c r="C231" s="271"/>
      <c r="D231" s="271"/>
      <c r="E231" s="271"/>
      <c r="F231" s="271"/>
      <c r="G231" s="271"/>
      <c r="H231" s="271"/>
      <c r="I231" s="271"/>
    </row>
    <row r="232" spans="2:9">
      <c r="B232" s="271"/>
      <c r="C232" s="271"/>
      <c r="D232" s="271"/>
      <c r="E232" s="271"/>
      <c r="F232" s="271"/>
      <c r="G232" s="271"/>
      <c r="H232" s="271"/>
      <c r="I232" s="271"/>
    </row>
    <row r="233" spans="2:9">
      <c r="B233" s="271"/>
      <c r="C233" s="271"/>
      <c r="D233" s="271"/>
      <c r="E233" s="271"/>
      <c r="F233" s="271"/>
      <c r="G233" s="271"/>
      <c r="H233" s="271"/>
      <c r="I233" s="271"/>
    </row>
    <row r="234" spans="2:9">
      <c r="B234" s="271"/>
      <c r="C234" s="271"/>
      <c r="D234" s="271"/>
      <c r="E234" s="271"/>
      <c r="F234" s="271"/>
      <c r="G234" s="271"/>
      <c r="H234" s="271"/>
      <c r="I234" s="271"/>
    </row>
    <row r="235" spans="2:9">
      <c r="B235" s="271"/>
      <c r="C235" s="271"/>
      <c r="D235" s="271"/>
      <c r="E235" s="271"/>
      <c r="F235" s="271"/>
      <c r="G235" s="271"/>
      <c r="H235" s="271"/>
      <c r="I235" s="271"/>
    </row>
    <row r="236" spans="2:9">
      <c r="B236" s="271"/>
      <c r="C236" s="271"/>
      <c r="D236" s="271"/>
      <c r="E236" s="271"/>
      <c r="F236" s="271"/>
      <c r="G236" s="271"/>
      <c r="H236" s="271"/>
      <c r="I236" s="271"/>
    </row>
    <row r="237" spans="2:9">
      <c r="B237" s="271"/>
      <c r="C237" s="271"/>
      <c r="D237" s="271"/>
      <c r="E237" s="271"/>
      <c r="F237" s="271"/>
      <c r="G237" s="271"/>
      <c r="H237" s="271"/>
      <c r="I237" s="271"/>
    </row>
    <row r="238" spans="2:9">
      <c r="B238" s="271"/>
      <c r="C238" s="271"/>
      <c r="D238" s="271"/>
      <c r="E238" s="271"/>
      <c r="F238" s="271"/>
      <c r="G238" s="271"/>
      <c r="H238" s="271"/>
      <c r="I238" s="271"/>
    </row>
    <row r="239" spans="2:9">
      <c r="B239" s="271"/>
      <c r="C239" s="271"/>
      <c r="D239" s="271"/>
      <c r="E239" s="271"/>
      <c r="F239" s="271"/>
      <c r="G239" s="271"/>
      <c r="H239" s="271"/>
      <c r="I239" s="271"/>
    </row>
    <row r="240" spans="2:9">
      <c r="B240" s="271"/>
      <c r="C240" s="271"/>
      <c r="D240" s="271"/>
      <c r="E240" s="271"/>
      <c r="F240" s="271"/>
      <c r="G240" s="271"/>
      <c r="H240" s="271"/>
      <c r="I240" s="271"/>
    </row>
    <row r="241" spans="2:9">
      <c r="B241" s="271"/>
      <c r="C241" s="271"/>
      <c r="D241" s="271"/>
      <c r="E241" s="271"/>
      <c r="F241" s="271"/>
      <c r="G241" s="271"/>
      <c r="H241" s="271"/>
      <c r="I241" s="271"/>
    </row>
    <row r="242" spans="2:9">
      <c r="B242" s="271"/>
      <c r="C242" s="271"/>
      <c r="D242" s="271"/>
      <c r="E242" s="271"/>
      <c r="F242" s="271"/>
      <c r="G242" s="271"/>
      <c r="H242" s="271"/>
      <c r="I242" s="271"/>
    </row>
    <row r="243" spans="2:9">
      <c r="B243" s="271"/>
      <c r="C243" s="271"/>
      <c r="D243" s="271"/>
      <c r="E243" s="271"/>
      <c r="F243" s="271"/>
      <c r="G243" s="271"/>
      <c r="H243" s="271"/>
      <c r="I243" s="271"/>
    </row>
    <row r="244" spans="2:9">
      <c r="B244" s="271"/>
      <c r="C244" s="271"/>
      <c r="D244" s="271"/>
      <c r="E244" s="271"/>
      <c r="F244" s="271"/>
      <c r="G244" s="271"/>
      <c r="H244" s="271"/>
      <c r="I244" s="271"/>
    </row>
    <row r="245" spans="2:9">
      <c r="B245" s="271"/>
      <c r="C245" s="271"/>
      <c r="D245" s="271"/>
      <c r="E245" s="271"/>
      <c r="F245" s="271"/>
      <c r="G245" s="271"/>
      <c r="H245" s="271"/>
      <c r="I245" s="271"/>
    </row>
    <row r="246" spans="2:9">
      <c r="B246" s="271"/>
      <c r="C246" s="271"/>
      <c r="D246" s="271"/>
      <c r="E246" s="271"/>
      <c r="F246" s="271"/>
      <c r="G246" s="271"/>
      <c r="H246" s="271"/>
      <c r="I246" s="271"/>
    </row>
    <row r="247" spans="2:9">
      <c r="B247" s="271"/>
      <c r="C247" s="271"/>
      <c r="D247" s="271"/>
      <c r="E247" s="271"/>
      <c r="F247" s="271"/>
      <c r="G247" s="271"/>
      <c r="H247" s="271"/>
      <c r="I247" s="271"/>
    </row>
    <row r="248" spans="2:9">
      <c r="B248" s="271"/>
      <c r="C248" s="271"/>
      <c r="D248" s="271"/>
      <c r="E248" s="271"/>
      <c r="F248" s="271"/>
      <c r="G248" s="271"/>
      <c r="H248" s="271"/>
      <c r="I248" s="271"/>
    </row>
    <row r="249" spans="2:9">
      <c r="B249" s="271"/>
      <c r="C249" s="271"/>
      <c r="D249" s="271"/>
      <c r="E249" s="271"/>
      <c r="F249" s="271"/>
      <c r="G249" s="271"/>
      <c r="H249" s="271"/>
      <c r="I249" s="271"/>
    </row>
    <row r="250" spans="2:9">
      <c r="B250" s="271"/>
      <c r="C250" s="271"/>
      <c r="D250" s="271"/>
      <c r="E250" s="271"/>
      <c r="F250" s="271"/>
      <c r="G250" s="271"/>
      <c r="H250" s="271"/>
      <c r="I250" s="271"/>
    </row>
    <row r="251" spans="2:9">
      <c r="B251" s="271"/>
      <c r="C251" s="271"/>
      <c r="D251" s="271"/>
      <c r="E251" s="271"/>
      <c r="F251" s="271"/>
      <c r="G251" s="271"/>
      <c r="H251" s="271"/>
      <c r="I251" s="271"/>
    </row>
    <row r="252" spans="2:9">
      <c r="B252" s="271"/>
      <c r="C252" s="271"/>
      <c r="D252" s="271"/>
      <c r="E252" s="271"/>
      <c r="F252" s="271"/>
      <c r="G252" s="271"/>
      <c r="H252" s="271"/>
      <c r="I252" s="271"/>
    </row>
    <row r="253" spans="2:9">
      <c r="B253" s="271"/>
      <c r="C253" s="271"/>
      <c r="D253" s="271"/>
      <c r="E253" s="271"/>
      <c r="F253" s="271"/>
      <c r="G253" s="271"/>
      <c r="H253" s="271"/>
      <c r="I253" s="271"/>
    </row>
    <row r="254" spans="2:9">
      <c r="B254" s="271"/>
      <c r="C254" s="271"/>
      <c r="D254" s="271"/>
      <c r="E254" s="271"/>
      <c r="F254" s="271"/>
      <c r="G254" s="271"/>
      <c r="H254" s="271"/>
      <c r="I254" s="271"/>
    </row>
    <row r="255" spans="2:9">
      <c r="B255" s="271"/>
      <c r="C255" s="271"/>
      <c r="D255" s="271"/>
      <c r="E255" s="271"/>
      <c r="F255" s="271"/>
      <c r="G255" s="271"/>
      <c r="H255" s="271"/>
      <c r="I255" s="271"/>
    </row>
    <row r="256" spans="2:9">
      <c r="B256" s="271"/>
      <c r="C256" s="271"/>
      <c r="D256" s="271"/>
      <c r="E256" s="271"/>
      <c r="F256" s="271"/>
      <c r="G256" s="271"/>
      <c r="H256" s="271"/>
      <c r="I256" s="271"/>
    </row>
    <row r="257" spans="2:9">
      <c r="B257" s="271"/>
      <c r="C257" s="271"/>
      <c r="D257" s="271"/>
      <c r="E257" s="271"/>
      <c r="F257" s="271"/>
      <c r="G257" s="271"/>
      <c r="H257" s="271"/>
      <c r="I257" s="271"/>
    </row>
    <row r="258" spans="2:9">
      <c r="B258" s="271"/>
      <c r="C258" s="271"/>
      <c r="D258" s="271"/>
      <c r="E258" s="271"/>
      <c r="F258" s="271"/>
      <c r="G258" s="271"/>
      <c r="H258" s="271"/>
      <c r="I258" s="271"/>
    </row>
    <row r="259" spans="2:9">
      <c r="B259" s="271"/>
      <c r="C259" s="271"/>
      <c r="D259" s="271"/>
      <c r="E259" s="271"/>
      <c r="F259" s="271"/>
      <c r="G259" s="271"/>
      <c r="H259" s="271"/>
      <c r="I259" s="271"/>
    </row>
    <row r="260" spans="2:9">
      <c r="B260" s="271"/>
      <c r="C260" s="271"/>
      <c r="D260" s="271"/>
      <c r="E260" s="271"/>
      <c r="F260" s="271"/>
      <c r="G260" s="271"/>
      <c r="H260" s="271"/>
      <c r="I260" s="271"/>
    </row>
    <row r="261" spans="2:9">
      <c r="B261" s="271"/>
      <c r="C261" s="271"/>
      <c r="D261" s="271"/>
      <c r="E261" s="271"/>
      <c r="F261" s="271"/>
      <c r="G261" s="271"/>
      <c r="H261" s="271"/>
      <c r="I261" s="271"/>
    </row>
    <row r="262" spans="2:9">
      <c r="B262" s="271"/>
      <c r="C262" s="271"/>
      <c r="D262" s="271"/>
      <c r="E262" s="271"/>
      <c r="F262" s="271"/>
      <c r="G262" s="271"/>
      <c r="H262" s="271"/>
      <c r="I262" s="271"/>
    </row>
    <row r="263" spans="2:9">
      <c r="B263" s="271"/>
      <c r="C263" s="271"/>
      <c r="D263" s="271"/>
      <c r="E263" s="271"/>
      <c r="F263" s="271"/>
      <c r="G263" s="271"/>
      <c r="H263" s="271"/>
      <c r="I263" s="271"/>
    </row>
    <row r="264" spans="2:9">
      <c r="B264" s="271"/>
      <c r="C264" s="271"/>
      <c r="D264" s="271"/>
      <c r="E264" s="271"/>
      <c r="F264" s="271"/>
      <c r="G264" s="271"/>
      <c r="H264" s="271"/>
      <c r="I264" s="271"/>
    </row>
    <row r="265" spans="2:9">
      <c r="B265" s="271"/>
      <c r="C265" s="271"/>
      <c r="D265" s="271"/>
      <c r="E265" s="271"/>
      <c r="F265" s="271"/>
      <c r="G265" s="271"/>
      <c r="H265" s="271"/>
      <c r="I265" s="271"/>
    </row>
    <row r="266" spans="2:9">
      <c r="B266" s="271"/>
      <c r="C266" s="271"/>
      <c r="D266" s="271"/>
      <c r="E266" s="271"/>
      <c r="F266" s="271"/>
      <c r="G266" s="271"/>
      <c r="H266" s="271"/>
      <c r="I266" s="271"/>
    </row>
    <row r="267" spans="2:9">
      <c r="B267" s="271"/>
      <c r="C267" s="271"/>
      <c r="D267" s="271"/>
      <c r="E267" s="271"/>
      <c r="F267" s="271"/>
      <c r="G267" s="271"/>
      <c r="H267" s="271"/>
      <c r="I267" s="271"/>
    </row>
    <row r="268" spans="2:9">
      <c r="B268" s="271"/>
      <c r="C268" s="271"/>
      <c r="D268" s="271"/>
      <c r="E268" s="271"/>
      <c r="F268" s="271"/>
      <c r="G268" s="271"/>
      <c r="H268" s="271"/>
      <c r="I268" s="271"/>
    </row>
    <row r="269" spans="2:9">
      <c r="B269" s="271"/>
      <c r="C269" s="271"/>
      <c r="D269" s="271"/>
      <c r="E269" s="271"/>
      <c r="F269" s="271"/>
      <c r="G269" s="271"/>
      <c r="H269" s="271"/>
      <c r="I269" s="271"/>
    </row>
    <row r="270" spans="2:9">
      <c r="B270" s="271"/>
      <c r="C270" s="271"/>
      <c r="D270" s="271"/>
      <c r="E270" s="271"/>
      <c r="F270" s="271"/>
      <c r="G270" s="271"/>
      <c r="H270" s="271"/>
      <c r="I270" s="271"/>
    </row>
    <row r="271" spans="2:9">
      <c r="B271" s="271"/>
      <c r="C271" s="271"/>
      <c r="D271" s="271"/>
      <c r="E271" s="271"/>
      <c r="F271" s="271"/>
      <c r="G271" s="271"/>
      <c r="H271" s="271"/>
      <c r="I271" s="271"/>
    </row>
    <row r="272" spans="2:9">
      <c r="B272" s="271"/>
      <c r="C272" s="271"/>
      <c r="D272" s="271"/>
      <c r="E272" s="271"/>
      <c r="F272" s="271"/>
      <c r="G272" s="271"/>
      <c r="H272" s="271"/>
      <c r="I272" s="271"/>
    </row>
    <row r="273" spans="2:9">
      <c r="B273" s="271"/>
      <c r="C273" s="271"/>
      <c r="D273" s="271"/>
      <c r="E273" s="271"/>
      <c r="F273" s="271"/>
      <c r="G273" s="271"/>
      <c r="H273" s="271"/>
      <c r="I273" s="271"/>
    </row>
    <row r="274" spans="2:9">
      <c r="B274" s="271"/>
      <c r="C274" s="271"/>
      <c r="D274" s="271"/>
      <c r="E274" s="271"/>
      <c r="F274" s="271"/>
      <c r="G274" s="271"/>
      <c r="H274" s="271"/>
      <c r="I274" s="271"/>
    </row>
    <row r="275" spans="2:9">
      <c r="B275" s="271"/>
      <c r="C275" s="271"/>
      <c r="D275" s="271"/>
      <c r="E275" s="271"/>
      <c r="F275" s="271"/>
      <c r="G275" s="271"/>
      <c r="H275" s="271"/>
      <c r="I275" s="271"/>
    </row>
    <row r="276" spans="2:9">
      <c r="B276" s="271"/>
      <c r="C276" s="271"/>
      <c r="D276" s="271"/>
      <c r="E276" s="271"/>
      <c r="F276" s="271"/>
      <c r="G276" s="271"/>
      <c r="H276" s="271"/>
      <c r="I276" s="271"/>
    </row>
    <row r="277" spans="2:9">
      <c r="B277" s="271"/>
      <c r="C277" s="271"/>
      <c r="D277" s="271"/>
      <c r="E277" s="271"/>
      <c r="F277" s="271"/>
      <c r="G277" s="271"/>
      <c r="H277" s="271"/>
      <c r="I277" s="271"/>
    </row>
    <row r="278" spans="2:9">
      <c r="B278" s="271"/>
      <c r="C278" s="271"/>
      <c r="D278" s="271"/>
      <c r="E278" s="271"/>
      <c r="F278" s="271"/>
      <c r="G278" s="271"/>
      <c r="H278" s="271"/>
      <c r="I278" s="271"/>
    </row>
    <row r="279" spans="2:9">
      <c r="B279" s="271"/>
      <c r="C279" s="271"/>
      <c r="D279" s="271"/>
      <c r="E279" s="271"/>
      <c r="F279" s="271"/>
      <c r="G279" s="271"/>
      <c r="H279" s="271"/>
      <c r="I279" s="271"/>
    </row>
    <row r="280" spans="2:9">
      <c r="B280" s="271"/>
      <c r="C280" s="271"/>
      <c r="D280" s="271"/>
      <c r="E280" s="271"/>
      <c r="F280" s="271"/>
      <c r="G280" s="271"/>
      <c r="H280" s="271"/>
      <c r="I280" s="271"/>
    </row>
    <row r="281" spans="2:9">
      <c r="B281" s="271"/>
      <c r="C281" s="271"/>
      <c r="D281" s="271"/>
      <c r="E281" s="271"/>
      <c r="F281" s="271"/>
      <c r="G281" s="271"/>
      <c r="H281" s="271"/>
      <c r="I281" s="271"/>
    </row>
    <row r="282" spans="2:9">
      <c r="B282" s="271"/>
      <c r="C282" s="271"/>
      <c r="D282" s="271"/>
      <c r="E282" s="271"/>
      <c r="F282" s="271"/>
      <c r="G282" s="271"/>
      <c r="H282" s="271"/>
      <c r="I282" s="271"/>
    </row>
    <row r="283" spans="2:9">
      <c r="B283" s="271"/>
      <c r="C283" s="271"/>
      <c r="D283" s="271"/>
      <c r="E283" s="271"/>
      <c r="F283" s="271"/>
      <c r="G283" s="271"/>
      <c r="H283" s="271"/>
      <c r="I283" s="271"/>
    </row>
    <row r="284" spans="2:9">
      <c r="B284" s="271"/>
      <c r="C284" s="271"/>
      <c r="D284" s="271"/>
      <c r="E284" s="271"/>
      <c r="F284" s="271"/>
      <c r="G284" s="271"/>
      <c r="H284" s="271"/>
      <c r="I284" s="271"/>
    </row>
    <row r="285" spans="2:9">
      <c r="B285" s="271"/>
      <c r="C285" s="271"/>
      <c r="D285" s="271"/>
      <c r="E285" s="271"/>
      <c r="F285" s="271"/>
      <c r="G285" s="271"/>
      <c r="H285" s="271"/>
      <c r="I285" s="271"/>
    </row>
    <row r="286" spans="2:9">
      <c r="B286" s="271"/>
      <c r="C286" s="271"/>
      <c r="D286" s="271"/>
      <c r="E286" s="271"/>
      <c r="F286" s="271"/>
      <c r="G286" s="271"/>
      <c r="H286" s="271"/>
      <c r="I286" s="271"/>
    </row>
    <row r="287" spans="2:9">
      <c r="B287" s="271"/>
      <c r="C287" s="271"/>
      <c r="D287" s="271"/>
      <c r="E287" s="271"/>
      <c r="F287" s="271"/>
      <c r="G287" s="271"/>
      <c r="H287" s="271"/>
      <c r="I287" s="271"/>
    </row>
    <row r="288" spans="2:9">
      <c r="B288" s="271"/>
      <c r="C288" s="271"/>
      <c r="D288" s="271"/>
      <c r="E288" s="271"/>
      <c r="F288" s="271"/>
      <c r="G288" s="271"/>
      <c r="H288" s="271"/>
      <c r="I288" s="271"/>
    </row>
    <row r="289" spans="2:9">
      <c r="B289" s="271"/>
      <c r="C289" s="271"/>
      <c r="D289" s="271"/>
      <c r="E289" s="271"/>
      <c r="F289" s="271"/>
      <c r="G289" s="271"/>
      <c r="H289" s="271"/>
      <c r="I289" s="271"/>
    </row>
    <row r="290" spans="2:9">
      <c r="B290" s="271"/>
      <c r="C290" s="271"/>
      <c r="D290" s="271"/>
      <c r="E290" s="271"/>
      <c r="F290" s="271"/>
      <c r="G290" s="271"/>
      <c r="H290" s="271"/>
      <c r="I290" s="271"/>
    </row>
    <row r="291" spans="2:9">
      <c r="B291" s="271"/>
      <c r="C291" s="271"/>
      <c r="D291" s="271"/>
      <c r="E291" s="271"/>
      <c r="F291" s="271"/>
      <c r="G291" s="271"/>
      <c r="H291" s="271"/>
      <c r="I291" s="271"/>
    </row>
    <row r="292" spans="2:9">
      <c r="B292" s="271"/>
      <c r="C292" s="271"/>
      <c r="D292" s="271"/>
      <c r="E292" s="271"/>
      <c r="F292" s="271"/>
      <c r="G292" s="271"/>
      <c r="H292" s="271"/>
      <c r="I292" s="271"/>
    </row>
    <row r="293" spans="2:9">
      <c r="B293" s="271"/>
      <c r="C293" s="271"/>
      <c r="D293" s="271"/>
      <c r="E293" s="271"/>
      <c r="F293" s="271"/>
      <c r="G293" s="271"/>
      <c r="H293" s="271"/>
      <c r="I293" s="271"/>
    </row>
    <row r="294" spans="2:9">
      <c r="B294" s="271"/>
      <c r="C294" s="271"/>
      <c r="D294" s="271"/>
      <c r="E294" s="271"/>
      <c r="F294" s="271"/>
      <c r="G294" s="271"/>
      <c r="H294" s="271"/>
      <c r="I294" s="271"/>
    </row>
    <row r="295" spans="2:9">
      <c r="B295" s="271"/>
      <c r="C295" s="271"/>
      <c r="D295" s="271"/>
      <c r="E295" s="271"/>
      <c r="F295" s="271"/>
      <c r="G295" s="271"/>
      <c r="H295" s="271"/>
      <c r="I295" s="271"/>
    </row>
    <row r="296" spans="2:9">
      <c r="B296" s="271"/>
      <c r="C296" s="271"/>
      <c r="D296" s="271"/>
      <c r="E296" s="271"/>
      <c r="F296" s="271"/>
      <c r="G296" s="271"/>
      <c r="H296" s="271"/>
      <c r="I296" s="271"/>
    </row>
    <row r="297" spans="2:9">
      <c r="B297" s="271"/>
      <c r="C297" s="271"/>
      <c r="D297" s="271"/>
      <c r="E297" s="271"/>
      <c r="F297" s="271"/>
      <c r="G297" s="271"/>
      <c r="H297" s="271"/>
      <c r="I297" s="271"/>
    </row>
    <row r="298" spans="2:9">
      <c r="B298" s="271"/>
      <c r="C298" s="271"/>
      <c r="D298" s="271"/>
      <c r="E298" s="271"/>
      <c r="F298" s="271"/>
      <c r="G298" s="271"/>
      <c r="H298" s="271"/>
      <c r="I298" s="271"/>
    </row>
    <row r="299" spans="2:9">
      <c r="B299" s="271"/>
      <c r="C299" s="271"/>
      <c r="D299" s="271"/>
      <c r="E299" s="271"/>
      <c r="F299" s="271"/>
      <c r="G299" s="271"/>
      <c r="H299" s="271"/>
      <c r="I299" s="271"/>
    </row>
    <row r="300" spans="2:9">
      <c r="B300" s="271"/>
      <c r="C300" s="271"/>
      <c r="D300" s="271"/>
      <c r="E300" s="271"/>
      <c r="F300" s="271"/>
      <c r="G300" s="271"/>
      <c r="H300" s="271"/>
      <c r="I300" s="271"/>
    </row>
    <row r="301" spans="2:9">
      <c r="B301" s="271"/>
      <c r="C301" s="271"/>
      <c r="D301" s="271"/>
      <c r="E301" s="271"/>
      <c r="F301" s="271"/>
      <c r="G301" s="271"/>
      <c r="H301" s="271"/>
      <c r="I301" s="271"/>
    </row>
    <row r="302" spans="2:9">
      <c r="B302" s="271"/>
      <c r="C302" s="271"/>
      <c r="D302" s="271"/>
      <c r="E302" s="271"/>
      <c r="F302" s="271"/>
      <c r="G302" s="271"/>
      <c r="H302" s="271"/>
      <c r="I302" s="271"/>
    </row>
    <row r="303" spans="2:9">
      <c r="B303" s="271"/>
      <c r="C303" s="271"/>
      <c r="D303" s="271"/>
      <c r="E303" s="271"/>
      <c r="F303" s="271"/>
      <c r="G303" s="271"/>
      <c r="H303" s="271"/>
      <c r="I303" s="271"/>
    </row>
    <row r="304" spans="2:9">
      <c r="B304" s="271"/>
      <c r="C304" s="271"/>
      <c r="D304" s="271"/>
      <c r="E304" s="271"/>
      <c r="F304" s="271"/>
      <c r="G304" s="271"/>
      <c r="H304" s="271"/>
      <c r="I304" s="271"/>
    </row>
    <row r="305" spans="2:9">
      <c r="B305" s="271"/>
      <c r="C305" s="271"/>
      <c r="D305" s="271"/>
      <c r="E305" s="271"/>
      <c r="F305" s="271"/>
      <c r="G305" s="271"/>
      <c r="H305" s="271"/>
      <c r="I305" s="271"/>
    </row>
    <row r="306" spans="2:9">
      <c r="B306" s="271"/>
      <c r="C306" s="271"/>
      <c r="D306" s="271"/>
      <c r="E306" s="271"/>
      <c r="F306" s="271"/>
      <c r="G306" s="271"/>
      <c r="H306" s="271"/>
      <c r="I306" s="271"/>
    </row>
    <row r="307" spans="2:9">
      <c r="B307" s="271"/>
      <c r="C307" s="271"/>
      <c r="D307" s="271"/>
      <c r="E307" s="271"/>
      <c r="F307" s="271"/>
      <c r="G307" s="271"/>
      <c r="H307" s="271"/>
      <c r="I307" s="271"/>
    </row>
    <row r="308" spans="2:9">
      <c r="B308" s="271"/>
      <c r="C308" s="271"/>
      <c r="D308" s="271"/>
      <c r="E308" s="271"/>
      <c r="F308" s="271"/>
      <c r="G308" s="271"/>
      <c r="H308" s="271"/>
      <c r="I308" s="271"/>
    </row>
    <row r="309" spans="2:9">
      <c r="B309" s="271"/>
      <c r="C309" s="271"/>
      <c r="D309" s="271"/>
      <c r="E309" s="271"/>
      <c r="F309" s="271"/>
      <c r="G309" s="271"/>
      <c r="H309" s="271"/>
      <c r="I309" s="271"/>
    </row>
    <row r="310" spans="2:9">
      <c r="B310" s="271"/>
      <c r="C310" s="271"/>
      <c r="D310" s="271"/>
      <c r="E310" s="271"/>
      <c r="F310" s="271"/>
      <c r="G310" s="271"/>
      <c r="H310" s="271"/>
      <c r="I310" s="271"/>
    </row>
    <row r="311" spans="2:9">
      <c r="B311" s="271"/>
      <c r="C311" s="271"/>
      <c r="D311" s="271"/>
      <c r="E311" s="271"/>
      <c r="F311" s="271"/>
      <c r="G311" s="271"/>
      <c r="H311" s="271"/>
      <c r="I311" s="271"/>
    </row>
    <row r="312" spans="2:9">
      <c r="B312" s="271"/>
      <c r="C312" s="271"/>
      <c r="D312" s="271"/>
      <c r="E312" s="271"/>
      <c r="F312" s="271"/>
      <c r="G312" s="271"/>
      <c r="H312" s="271"/>
      <c r="I312" s="271"/>
    </row>
    <row r="313" spans="2:9">
      <c r="B313" s="271"/>
      <c r="C313" s="271"/>
      <c r="D313" s="271"/>
      <c r="E313" s="271"/>
      <c r="F313" s="271"/>
      <c r="G313" s="271"/>
      <c r="H313" s="271"/>
      <c r="I313" s="271"/>
    </row>
    <row r="314" spans="2:9">
      <c r="B314" s="271"/>
      <c r="C314" s="271"/>
      <c r="D314" s="271"/>
      <c r="E314" s="271"/>
      <c r="F314" s="271"/>
      <c r="G314" s="271"/>
      <c r="H314" s="271"/>
      <c r="I314" s="271"/>
    </row>
    <row r="315" spans="2:9">
      <c r="B315" s="271"/>
      <c r="C315" s="271"/>
      <c r="D315" s="271"/>
      <c r="E315" s="271"/>
      <c r="F315" s="271"/>
      <c r="G315" s="271"/>
      <c r="H315" s="271"/>
      <c r="I315" s="271"/>
    </row>
    <row r="316" spans="2:9">
      <c r="B316" s="271"/>
      <c r="C316" s="271"/>
      <c r="D316" s="271"/>
      <c r="E316" s="271"/>
      <c r="F316" s="271"/>
      <c r="G316" s="271"/>
      <c r="H316" s="271"/>
      <c r="I316" s="271"/>
    </row>
    <row r="317" spans="2:9">
      <c r="B317" s="271"/>
      <c r="C317" s="271"/>
      <c r="D317" s="271"/>
      <c r="E317" s="271"/>
      <c r="F317" s="271"/>
      <c r="G317" s="271"/>
      <c r="H317" s="271"/>
      <c r="I317" s="271"/>
    </row>
    <row r="318" spans="2:9">
      <c r="B318" s="271"/>
      <c r="C318" s="271"/>
      <c r="D318" s="271"/>
      <c r="E318" s="271"/>
      <c r="F318" s="271"/>
      <c r="G318" s="271"/>
      <c r="H318" s="271"/>
      <c r="I318" s="271"/>
    </row>
    <row r="319" spans="2:9">
      <c r="B319" s="271"/>
      <c r="C319" s="271"/>
      <c r="D319" s="271"/>
      <c r="E319" s="271"/>
      <c r="F319" s="271"/>
      <c r="G319" s="271"/>
      <c r="H319" s="271"/>
      <c r="I319" s="271"/>
    </row>
    <row r="320" spans="2:9">
      <c r="B320" s="271"/>
      <c r="C320" s="271"/>
      <c r="D320" s="271"/>
      <c r="E320" s="271"/>
      <c r="F320" s="271"/>
      <c r="G320" s="271"/>
      <c r="H320" s="271"/>
      <c r="I320" s="271"/>
    </row>
    <row r="321" spans="2:9">
      <c r="B321" s="271"/>
      <c r="C321" s="271"/>
      <c r="D321" s="271"/>
      <c r="E321" s="271"/>
      <c r="F321" s="271"/>
      <c r="G321" s="271"/>
      <c r="H321" s="271"/>
      <c r="I321" s="271"/>
    </row>
    <row r="322" spans="2:9">
      <c r="B322" s="271"/>
      <c r="C322" s="271"/>
      <c r="D322" s="271"/>
      <c r="E322" s="271"/>
      <c r="F322" s="271"/>
      <c r="G322" s="271"/>
      <c r="H322" s="271"/>
      <c r="I322" s="271"/>
    </row>
    <row r="323" spans="2:9">
      <c r="B323" s="271"/>
      <c r="C323" s="271"/>
      <c r="D323" s="271"/>
      <c r="E323" s="271"/>
      <c r="F323" s="271"/>
      <c r="G323" s="271"/>
      <c r="H323" s="271"/>
      <c r="I323" s="271"/>
    </row>
    <row r="324" spans="2:9">
      <c r="B324" s="271"/>
      <c r="C324" s="271"/>
      <c r="D324" s="271"/>
      <c r="E324" s="271"/>
      <c r="F324" s="271"/>
      <c r="G324" s="271"/>
      <c r="H324" s="271"/>
      <c r="I324" s="271"/>
    </row>
    <row r="325" spans="2:9">
      <c r="B325" s="271"/>
      <c r="C325" s="271"/>
      <c r="D325" s="271"/>
      <c r="E325" s="271"/>
      <c r="F325" s="271"/>
      <c r="G325" s="271"/>
      <c r="H325" s="271"/>
      <c r="I325" s="271"/>
    </row>
    <row r="326" spans="2:9">
      <c r="B326" s="271"/>
      <c r="C326" s="271"/>
      <c r="D326" s="271"/>
      <c r="E326" s="271"/>
      <c r="F326" s="271"/>
      <c r="G326" s="271"/>
      <c r="H326" s="271"/>
      <c r="I326" s="271"/>
    </row>
    <row r="327" spans="2:9">
      <c r="B327" s="271"/>
      <c r="C327" s="271"/>
      <c r="D327" s="271"/>
      <c r="E327" s="271"/>
      <c r="F327" s="271"/>
      <c r="G327" s="271"/>
      <c r="H327" s="271"/>
      <c r="I327" s="271"/>
    </row>
    <row r="328" spans="2:9">
      <c r="B328" s="271"/>
      <c r="C328" s="271"/>
      <c r="D328" s="271"/>
      <c r="E328" s="271"/>
      <c r="F328" s="271"/>
      <c r="G328" s="271"/>
      <c r="H328" s="271"/>
      <c r="I328" s="271"/>
    </row>
    <row r="329" spans="2:9">
      <c r="B329" s="271"/>
      <c r="C329" s="271"/>
      <c r="D329" s="271"/>
      <c r="E329" s="271"/>
      <c r="F329" s="271"/>
      <c r="G329" s="271"/>
      <c r="H329" s="271"/>
      <c r="I329" s="271"/>
    </row>
    <row r="330" spans="2:9">
      <c r="B330" s="271"/>
      <c r="C330" s="271"/>
      <c r="D330" s="271"/>
      <c r="E330" s="271"/>
      <c r="F330" s="271"/>
      <c r="G330" s="271"/>
      <c r="H330" s="271"/>
      <c r="I330" s="271"/>
    </row>
    <row r="331" spans="2:9">
      <c r="B331" s="271"/>
      <c r="C331" s="271"/>
      <c r="D331" s="271"/>
      <c r="E331" s="271"/>
      <c r="F331" s="271"/>
      <c r="G331" s="271"/>
      <c r="H331" s="271"/>
      <c r="I331" s="271"/>
    </row>
    <row r="332" spans="2:9">
      <c r="B332" s="271"/>
      <c r="C332" s="271"/>
      <c r="D332" s="271"/>
      <c r="E332" s="271"/>
      <c r="F332" s="271"/>
      <c r="G332" s="271"/>
      <c r="H332" s="271"/>
      <c r="I332" s="271"/>
    </row>
    <row r="333" spans="2:9">
      <c r="B333" s="271"/>
      <c r="C333" s="271"/>
      <c r="D333" s="271"/>
      <c r="E333" s="271"/>
      <c r="F333" s="271"/>
      <c r="G333" s="271"/>
      <c r="H333" s="271"/>
      <c r="I333" s="271"/>
    </row>
    <row r="334" spans="2:9">
      <c r="B334" s="271"/>
      <c r="C334" s="271"/>
      <c r="D334" s="271"/>
      <c r="E334" s="271"/>
      <c r="F334" s="271"/>
      <c r="G334" s="271"/>
      <c r="H334" s="271"/>
      <c r="I334" s="271"/>
    </row>
    <row r="335" spans="2:9">
      <c r="B335" s="271"/>
      <c r="C335" s="271"/>
      <c r="D335" s="271"/>
      <c r="E335" s="271"/>
      <c r="F335" s="271"/>
      <c r="G335" s="271"/>
      <c r="H335" s="271"/>
      <c r="I335" s="271"/>
    </row>
    <row r="336" spans="2:9">
      <c r="B336" s="271"/>
      <c r="C336" s="271"/>
      <c r="D336" s="271"/>
      <c r="E336" s="271"/>
      <c r="F336" s="271"/>
      <c r="G336" s="271"/>
      <c r="H336" s="271"/>
      <c r="I336" s="271"/>
    </row>
    <row r="337" spans="2:9">
      <c r="B337" s="271"/>
      <c r="C337" s="271"/>
      <c r="D337" s="271"/>
      <c r="E337" s="271"/>
      <c r="F337" s="271"/>
      <c r="G337" s="271"/>
      <c r="H337" s="271"/>
      <c r="I337" s="271"/>
    </row>
    <row r="338" spans="2:9">
      <c r="B338" s="271"/>
      <c r="C338" s="271"/>
      <c r="D338" s="271"/>
      <c r="E338" s="271"/>
      <c r="F338" s="271"/>
      <c r="G338" s="271"/>
      <c r="H338" s="271"/>
      <c r="I338" s="271"/>
    </row>
    <row r="339" spans="2:9">
      <c r="B339" s="271"/>
      <c r="C339" s="271"/>
      <c r="D339" s="271"/>
      <c r="E339" s="271"/>
      <c r="F339" s="271"/>
      <c r="G339" s="271"/>
      <c r="H339" s="271"/>
      <c r="I339" s="271"/>
    </row>
    <row r="340" spans="2:9">
      <c r="B340" s="271"/>
      <c r="C340" s="271"/>
      <c r="D340" s="271"/>
      <c r="E340" s="271"/>
      <c r="F340" s="271"/>
      <c r="G340" s="271"/>
      <c r="H340" s="271"/>
      <c r="I340" s="271"/>
    </row>
    <row r="341" spans="2:9">
      <c r="B341" s="271"/>
      <c r="C341" s="271"/>
      <c r="D341" s="271"/>
      <c r="E341" s="271"/>
      <c r="F341" s="271"/>
      <c r="G341" s="271"/>
      <c r="H341" s="271"/>
      <c r="I341" s="271"/>
    </row>
    <row r="342" spans="2:9">
      <c r="B342" s="271"/>
      <c r="C342" s="271"/>
      <c r="D342" s="271"/>
      <c r="E342" s="271"/>
      <c r="F342" s="271"/>
      <c r="G342" s="271"/>
      <c r="H342" s="271"/>
      <c r="I342" s="271"/>
    </row>
    <row r="343" spans="2:9">
      <c r="B343" s="271"/>
      <c r="C343" s="271"/>
      <c r="D343" s="271"/>
      <c r="E343" s="271"/>
      <c r="F343" s="271"/>
      <c r="G343" s="271"/>
      <c r="H343" s="271"/>
      <c r="I343" s="271"/>
    </row>
    <row r="344" spans="2:9">
      <c r="B344" s="271"/>
      <c r="C344" s="271"/>
      <c r="D344" s="271"/>
      <c r="E344" s="271"/>
      <c r="F344" s="271"/>
      <c r="G344" s="271"/>
      <c r="H344" s="271"/>
      <c r="I344" s="271"/>
    </row>
    <row r="345" spans="2:9">
      <c r="B345" s="271"/>
      <c r="C345" s="271"/>
      <c r="D345" s="271"/>
      <c r="E345" s="271"/>
      <c r="F345" s="271"/>
      <c r="G345" s="271"/>
      <c r="H345" s="271"/>
      <c r="I345" s="271"/>
    </row>
    <row r="346" spans="2:9">
      <c r="B346" s="271"/>
      <c r="C346" s="271"/>
      <c r="D346" s="271"/>
      <c r="E346" s="271"/>
      <c r="F346" s="271"/>
      <c r="G346" s="271"/>
      <c r="H346" s="271"/>
      <c r="I346" s="271"/>
    </row>
    <row r="347" spans="2:9">
      <c r="B347" s="271"/>
      <c r="C347" s="271"/>
      <c r="D347" s="271"/>
      <c r="E347" s="271"/>
      <c r="F347" s="271"/>
      <c r="G347" s="271"/>
      <c r="H347" s="271"/>
      <c r="I347" s="271"/>
    </row>
    <row r="348" spans="2:9">
      <c r="B348" s="271"/>
      <c r="C348" s="271"/>
      <c r="D348" s="271"/>
      <c r="E348" s="271"/>
      <c r="F348" s="271"/>
      <c r="G348" s="271"/>
      <c r="H348" s="271"/>
      <c r="I348" s="271"/>
    </row>
    <row r="349" spans="2:9">
      <c r="B349" s="271"/>
      <c r="C349" s="271"/>
      <c r="D349" s="271"/>
      <c r="E349" s="271"/>
      <c r="F349" s="271"/>
      <c r="G349" s="271"/>
      <c r="H349" s="271"/>
      <c r="I349" s="271"/>
    </row>
    <row r="350" spans="2:9">
      <c r="B350" s="271"/>
      <c r="C350" s="271"/>
      <c r="D350" s="271"/>
      <c r="E350" s="271"/>
      <c r="F350" s="271"/>
      <c r="G350" s="271"/>
      <c r="H350" s="271"/>
      <c r="I350" s="271"/>
    </row>
    <row r="351" spans="2:9">
      <c r="B351" s="271"/>
      <c r="C351" s="271"/>
      <c r="D351" s="271"/>
      <c r="E351" s="271"/>
      <c r="F351" s="271"/>
      <c r="G351" s="271"/>
      <c r="H351" s="271"/>
      <c r="I351" s="271"/>
    </row>
    <row r="352" spans="2:9">
      <c r="B352" s="271"/>
      <c r="C352" s="271"/>
      <c r="D352" s="271"/>
      <c r="E352" s="271"/>
      <c r="F352" s="271"/>
      <c r="G352" s="271"/>
      <c r="H352" s="271"/>
      <c r="I352" s="271"/>
    </row>
    <row r="353" spans="2:9">
      <c r="B353" s="271"/>
      <c r="C353" s="271"/>
      <c r="D353" s="271"/>
      <c r="E353" s="271"/>
      <c r="F353" s="271"/>
      <c r="G353" s="271"/>
      <c r="H353" s="271"/>
      <c r="I353" s="271"/>
    </row>
    <row r="354" spans="2:9">
      <c r="B354" s="271"/>
      <c r="C354" s="271"/>
      <c r="D354" s="271"/>
      <c r="E354" s="271"/>
      <c r="F354" s="271"/>
      <c r="G354" s="271"/>
      <c r="H354" s="271"/>
      <c r="I354" s="271"/>
    </row>
    <row r="355" spans="2:9">
      <c r="B355" s="271"/>
      <c r="C355" s="271"/>
      <c r="D355" s="271"/>
      <c r="E355" s="271"/>
      <c r="F355" s="271"/>
      <c r="G355" s="271"/>
      <c r="H355" s="271"/>
      <c r="I355" s="271"/>
    </row>
    <row r="356" spans="2:9">
      <c r="B356" s="271"/>
      <c r="C356" s="271"/>
      <c r="D356" s="271"/>
      <c r="E356" s="271"/>
      <c r="F356" s="271"/>
      <c r="G356" s="271"/>
      <c r="H356" s="271"/>
      <c r="I356" s="271"/>
    </row>
    <row r="357" spans="2:9">
      <c r="B357" s="271"/>
      <c r="C357" s="271"/>
      <c r="D357" s="271"/>
      <c r="E357" s="271"/>
      <c r="F357" s="271"/>
      <c r="G357" s="271"/>
      <c r="H357" s="271"/>
      <c r="I357" s="271"/>
    </row>
    <row r="358" spans="2:9">
      <c r="B358" s="271"/>
      <c r="C358" s="271"/>
      <c r="D358" s="271"/>
      <c r="E358" s="271"/>
      <c r="F358" s="271"/>
      <c r="G358" s="271"/>
      <c r="H358" s="271"/>
      <c r="I358" s="271"/>
    </row>
    <row r="359" spans="2:9">
      <c r="B359" s="271"/>
      <c r="C359" s="271"/>
      <c r="D359" s="271"/>
      <c r="E359" s="271"/>
      <c r="F359" s="271"/>
      <c r="G359" s="271"/>
      <c r="H359" s="271"/>
      <c r="I359" s="271"/>
    </row>
    <row r="360" spans="2:9">
      <c r="B360" s="271"/>
      <c r="C360" s="271"/>
      <c r="D360" s="271"/>
      <c r="E360" s="271"/>
      <c r="F360" s="271"/>
      <c r="G360" s="271"/>
      <c r="H360" s="271"/>
      <c r="I360" s="271"/>
    </row>
    <row r="361" spans="2:9">
      <c r="B361" s="271"/>
      <c r="C361" s="271"/>
      <c r="D361" s="271"/>
      <c r="E361" s="271"/>
      <c r="F361" s="271"/>
      <c r="G361" s="271"/>
      <c r="H361" s="271"/>
      <c r="I361" s="271"/>
    </row>
    <row r="362" spans="2:9">
      <c r="B362" s="271"/>
      <c r="C362" s="271"/>
      <c r="D362" s="271"/>
      <c r="E362" s="271"/>
      <c r="F362" s="271"/>
      <c r="G362" s="271"/>
      <c r="H362" s="271"/>
      <c r="I362" s="271"/>
    </row>
    <row r="363" spans="2:9">
      <c r="B363" s="271"/>
      <c r="C363" s="271"/>
      <c r="D363" s="271"/>
      <c r="E363" s="271"/>
      <c r="F363" s="271"/>
      <c r="G363" s="271"/>
      <c r="H363" s="271"/>
      <c r="I363" s="271"/>
    </row>
    <row r="364" spans="2:9">
      <c r="B364" s="271"/>
      <c r="C364" s="271"/>
      <c r="D364" s="271"/>
      <c r="E364" s="271"/>
      <c r="F364" s="271"/>
      <c r="G364" s="271"/>
      <c r="H364" s="271"/>
      <c r="I364" s="271"/>
    </row>
    <row r="365" spans="2:9">
      <c r="B365" s="271"/>
      <c r="C365" s="271"/>
      <c r="D365" s="271"/>
      <c r="E365" s="271"/>
      <c r="F365" s="271"/>
      <c r="G365" s="271"/>
      <c r="H365" s="271"/>
      <c r="I365" s="271"/>
    </row>
    <row r="366" spans="2:9">
      <c r="B366" s="271"/>
      <c r="C366" s="271"/>
      <c r="D366" s="271"/>
      <c r="E366" s="271"/>
      <c r="F366" s="271"/>
      <c r="G366" s="271"/>
      <c r="H366" s="271"/>
      <c r="I366" s="271"/>
    </row>
    <row r="367" spans="2:9">
      <c r="B367" s="271"/>
      <c r="C367" s="271"/>
      <c r="D367" s="271"/>
      <c r="E367" s="271"/>
      <c r="F367" s="271"/>
      <c r="G367" s="271"/>
      <c r="H367" s="271"/>
      <c r="I367" s="271"/>
    </row>
    <row r="368" spans="2:9">
      <c r="B368" s="271"/>
      <c r="C368" s="271"/>
      <c r="D368" s="271"/>
      <c r="E368" s="271"/>
      <c r="F368" s="271"/>
      <c r="G368" s="271"/>
      <c r="H368" s="271"/>
      <c r="I368" s="271"/>
    </row>
    <row r="369" spans="2:9">
      <c r="B369" s="271"/>
      <c r="C369" s="271"/>
      <c r="D369" s="271"/>
      <c r="E369" s="271"/>
      <c r="F369" s="271"/>
      <c r="G369" s="271"/>
      <c r="H369" s="271"/>
      <c r="I369" s="271"/>
    </row>
    <row r="370" spans="2:9">
      <c r="B370" s="271"/>
      <c r="C370" s="271"/>
      <c r="D370" s="271"/>
      <c r="E370" s="271"/>
      <c r="F370" s="271"/>
      <c r="G370" s="271"/>
      <c r="H370" s="271"/>
      <c r="I370" s="271"/>
    </row>
    <row r="371" spans="2:9">
      <c r="B371" s="271"/>
      <c r="C371" s="271"/>
      <c r="D371" s="271"/>
      <c r="E371" s="271"/>
      <c r="F371" s="271"/>
      <c r="G371" s="271"/>
      <c r="H371" s="271"/>
      <c r="I371" s="271"/>
    </row>
    <row r="372" spans="2:9">
      <c r="B372" s="271"/>
      <c r="C372" s="271"/>
      <c r="D372" s="271"/>
      <c r="E372" s="271"/>
      <c r="F372" s="271"/>
      <c r="G372" s="271"/>
      <c r="H372" s="271"/>
      <c r="I372" s="271"/>
    </row>
    <row r="373" spans="2:9">
      <c r="B373" s="271"/>
      <c r="C373" s="271"/>
      <c r="D373" s="271"/>
      <c r="E373" s="271"/>
      <c r="F373" s="271"/>
      <c r="G373" s="271"/>
      <c r="H373" s="271"/>
      <c r="I373" s="271"/>
    </row>
    <row r="374" spans="2:9">
      <c r="B374" s="271"/>
      <c r="C374" s="271"/>
      <c r="D374" s="271"/>
      <c r="E374" s="271"/>
      <c r="F374" s="271"/>
      <c r="G374" s="271"/>
      <c r="H374" s="271"/>
      <c r="I374" s="271"/>
    </row>
    <row r="375" spans="2:9">
      <c r="B375" s="271"/>
      <c r="C375" s="271"/>
      <c r="D375" s="271"/>
      <c r="E375" s="271"/>
      <c r="F375" s="271"/>
      <c r="G375" s="271"/>
      <c r="H375" s="271"/>
      <c r="I375" s="271"/>
    </row>
    <row r="376" spans="2:9">
      <c r="B376" s="271"/>
      <c r="C376" s="271"/>
      <c r="D376" s="271"/>
      <c r="E376" s="271"/>
      <c r="F376" s="271"/>
      <c r="G376" s="271"/>
      <c r="H376" s="271"/>
      <c r="I376" s="271"/>
    </row>
    <row r="377" spans="2:9">
      <c r="B377" s="271"/>
      <c r="C377" s="271"/>
      <c r="D377" s="271"/>
      <c r="E377" s="271"/>
      <c r="F377" s="271"/>
      <c r="G377" s="271"/>
      <c r="H377" s="271"/>
      <c r="I377" s="271"/>
    </row>
    <row r="378" spans="2:9">
      <c r="B378" s="271"/>
      <c r="C378" s="271"/>
      <c r="D378" s="271"/>
      <c r="E378" s="271"/>
      <c r="F378" s="271"/>
      <c r="G378" s="271"/>
      <c r="H378" s="271"/>
      <c r="I378" s="271"/>
    </row>
  </sheetData>
  <sortState xmlns:xlrd2="http://schemas.microsoft.com/office/spreadsheetml/2017/richdata2" ref="B43:B53">
    <sortCondition ref="B43"/>
  </sortState>
  <pageMargins left="0.31496062992126" right="0.31496062992126" top="0.74803149606299202" bottom="0.74803149606299202" header="0.31496062992126" footer="0.31496062992126"/>
  <pageSetup paperSize="9" scale="48"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</sheetPr>
  <dimension ref="A1:K136"/>
  <sheetViews>
    <sheetView showGridLines="0" zoomScale="85" zoomScaleNormal="85" workbookViewId="0">
      <selection activeCell="I10" sqref="I10"/>
    </sheetView>
  </sheetViews>
  <sheetFormatPr defaultColWidth="0" defaultRowHeight="15"/>
  <cols>
    <col min="1" max="1" width="2.7109375" customWidth="1"/>
    <col min="2" max="11" width="23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660</v>
      </c>
      <c r="B12" s="736"/>
      <c r="C12" s="736"/>
      <c r="D12" s="736"/>
      <c r="E12" s="736"/>
      <c r="F12" s="737"/>
      <c r="G12" s="735" t="s">
        <v>661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 t="s">
        <v>640</v>
      </c>
      <c r="H26" s="49"/>
      <c r="I26" s="27"/>
      <c r="J26" s="27"/>
      <c r="K26" s="28"/>
    </row>
    <row r="27" spans="1:11" ht="23.25" customHeight="1">
      <c r="A27" s="32" t="s">
        <v>640</v>
      </c>
      <c r="B27" s="51"/>
      <c r="C27" s="52"/>
      <c r="D27" s="53"/>
      <c r="E27" s="53"/>
      <c r="F27" s="54"/>
      <c r="G27" s="32" t="s">
        <v>662</v>
      </c>
      <c r="H27" s="55"/>
      <c r="I27" s="57"/>
      <c r="J27" s="57"/>
      <c r="K27" s="58"/>
    </row>
    <row r="28" spans="1:11" ht="50.1" customHeight="1">
      <c r="A28" s="735" t="s">
        <v>663</v>
      </c>
      <c r="B28" s="736"/>
      <c r="C28" s="736"/>
      <c r="D28" s="736"/>
      <c r="E28" s="736"/>
      <c r="F28" s="737"/>
      <c r="G28" s="735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270" t="s">
        <v>640</v>
      </c>
      <c r="B43" s="51"/>
      <c r="C43" s="52"/>
      <c r="D43" s="53"/>
      <c r="E43" s="53"/>
      <c r="F43" s="54"/>
      <c r="G43" s="270"/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/>
    <row r="128" spans="2:11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</sheetPr>
  <dimension ref="A1:Z364"/>
  <sheetViews>
    <sheetView showGridLines="0" zoomScale="85" zoomScaleNormal="85" workbookViewId="0">
      <selection activeCell="U13" sqref="U13"/>
    </sheetView>
  </sheetViews>
  <sheetFormatPr defaultColWidth="9.140625" defaultRowHeight="15"/>
  <cols>
    <col min="1" max="1" width="2.7109375" customWidth="1"/>
    <col min="2" max="2" width="35" customWidth="1"/>
    <col min="3" max="24" width="9.7109375" customWidth="1"/>
    <col min="25" max="26" width="9.140625" customWidth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80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80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0"/>
    </row>
    <row r="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9"/>
    </row>
    <row r="11" spans="1:26" ht="23.25" customHeight="1"/>
    <row r="12" spans="1:26" s="27" customFormat="1" ht="23.25" customHeight="1">
      <c r="A12"/>
      <c r="B12" s="59" t="s">
        <v>664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81"/>
      <c r="S12" s="81"/>
      <c r="T12" s="81"/>
      <c r="U12" s="81"/>
      <c r="V12" s="81"/>
    </row>
    <row r="13" spans="1:26" s="27" customFormat="1" ht="23.25" customHeight="1">
      <c r="A13"/>
      <c r="B13" s="753" t="s">
        <v>665</v>
      </c>
      <c r="C13" s="764" t="s">
        <v>666</v>
      </c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6"/>
      <c r="Q13" s="233"/>
      <c r="R13" s="83"/>
      <c r="S13" s="83"/>
      <c r="T13" s="83"/>
      <c r="U13" s="83"/>
      <c r="V13" s="81"/>
    </row>
    <row r="14" spans="1:26" s="27" customFormat="1" ht="23.25" customHeight="1">
      <c r="A14"/>
      <c r="B14" s="754"/>
      <c r="C14" s="158">
        <v>2006</v>
      </c>
      <c r="D14" s="158">
        <v>2007</v>
      </c>
      <c r="E14" s="158">
        <v>2008</v>
      </c>
      <c r="F14" s="158">
        <v>2009</v>
      </c>
      <c r="G14" s="158">
        <v>2010</v>
      </c>
      <c r="H14" s="158">
        <v>2011</v>
      </c>
      <c r="I14" s="158">
        <v>2012</v>
      </c>
      <c r="J14" s="205">
        <v>2013</v>
      </c>
      <c r="K14" s="206">
        <v>2014</v>
      </c>
      <c r="L14" s="206">
        <v>2015</v>
      </c>
      <c r="M14" s="206">
        <v>2016</v>
      </c>
      <c r="N14" s="206">
        <v>2017</v>
      </c>
      <c r="O14" s="207">
        <v>2018</v>
      </c>
      <c r="P14" s="207">
        <v>2019</v>
      </c>
      <c r="Q14" s="234"/>
      <c r="R14" s="144"/>
      <c r="S14" s="144"/>
      <c r="T14" s="85"/>
      <c r="U14" s="85"/>
      <c r="V14" s="86"/>
    </row>
    <row r="15" spans="1:26" s="27" customFormat="1" ht="23.25" customHeight="1">
      <c r="A15"/>
      <c r="B15" s="159" t="s">
        <v>667</v>
      </c>
      <c r="C15" s="160" t="s">
        <v>116</v>
      </c>
      <c r="D15" s="160" t="s">
        <v>116</v>
      </c>
      <c r="E15" s="160" t="s">
        <v>116</v>
      </c>
      <c r="F15" s="160" t="s">
        <v>116</v>
      </c>
      <c r="G15" s="160">
        <v>5</v>
      </c>
      <c r="H15" s="160">
        <v>9</v>
      </c>
      <c r="I15" s="160">
        <v>8</v>
      </c>
      <c r="J15" s="160">
        <v>10</v>
      </c>
      <c r="K15" s="208">
        <v>10</v>
      </c>
      <c r="L15" s="208">
        <v>10</v>
      </c>
      <c r="M15" s="209">
        <v>6</v>
      </c>
      <c r="N15" s="209">
        <v>8</v>
      </c>
      <c r="O15" s="210">
        <v>9</v>
      </c>
      <c r="P15" s="211">
        <v>11</v>
      </c>
      <c r="Q15" s="209"/>
      <c r="R15" s="144"/>
      <c r="S15" s="144"/>
      <c r="T15" s="85"/>
      <c r="U15" s="85"/>
      <c r="V15" s="86"/>
    </row>
    <row r="16" spans="1:26" s="27" customFormat="1" ht="23.25" customHeight="1">
      <c r="A16"/>
      <c r="B16" s="161" t="s">
        <v>668</v>
      </c>
      <c r="C16" s="162" t="s">
        <v>116</v>
      </c>
      <c r="D16" s="163" t="s">
        <v>116</v>
      </c>
      <c r="E16" s="163" t="s">
        <v>116</v>
      </c>
      <c r="F16" s="163" t="s">
        <v>116</v>
      </c>
      <c r="G16" s="163">
        <v>2</v>
      </c>
      <c r="H16" s="163">
        <v>2</v>
      </c>
      <c r="I16" s="163">
        <v>2</v>
      </c>
      <c r="J16" s="163">
        <v>2</v>
      </c>
      <c r="K16" s="209">
        <v>1</v>
      </c>
      <c r="L16" s="209">
        <v>1</v>
      </c>
      <c r="M16" s="209">
        <v>1</v>
      </c>
      <c r="N16" s="209">
        <v>0</v>
      </c>
      <c r="O16" s="210">
        <v>0</v>
      </c>
      <c r="P16" s="212">
        <v>1</v>
      </c>
      <c r="Q16" s="209"/>
      <c r="R16" s="72"/>
      <c r="S16" s="72"/>
      <c r="T16" s="72"/>
      <c r="U16" s="72"/>
      <c r="V16" s="81"/>
    </row>
    <row r="17" spans="1:22" s="27" customFormat="1" ht="23.25" customHeight="1">
      <c r="A17"/>
      <c r="B17" s="64" t="s">
        <v>669</v>
      </c>
      <c r="C17" s="162" t="s">
        <v>116</v>
      </c>
      <c r="D17" s="163" t="s">
        <v>116</v>
      </c>
      <c r="E17" s="163" t="s">
        <v>116</v>
      </c>
      <c r="F17" s="163" t="s">
        <v>116</v>
      </c>
      <c r="G17" s="163">
        <v>1</v>
      </c>
      <c r="H17" s="163">
        <v>1</v>
      </c>
      <c r="I17" s="163">
        <v>1</v>
      </c>
      <c r="J17" s="163">
        <v>2</v>
      </c>
      <c r="K17" s="209">
        <v>2</v>
      </c>
      <c r="L17" s="209">
        <v>3</v>
      </c>
      <c r="M17" s="209">
        <v>2</v>
      </c>
      <c r="N17" s="209">
        <v>3</v>
      </c>
      <c r="O17" s="210">
        <v>3</v>
      </c>
      <c r="P17" s="212">
        <v>3</v>
      </c>
      <c r="Q17" s="209"/>
      <c r="R17" s="36"/>
      <c r="S17" s="36"/>
      <c r="T17" s="36"/>
      <c r="U17" s="36"/>
      <c r="V17" s="36"/>
    </row>
    <row r="18" spans="1:22" s="27" customFormat="1" ht="23.25" customHeight="1">
      <c r="A18"/>
      <c r="B18" s="64" t="s">
        <v>670</v>
      </c>
      <c r="C18" s="162" t="s">
        <v>116</v>
      </c>
      <c r="D18" s="163" t="s">
        <v>116</v>
      </c>
      <c r="E18" s="163" t="s">
        <v>116</v>
      </c>
      <c r="F18" s="163" t="s">
        <v>116</v>
      </c>
      <c r="G18" s="163">
        <v>2</v>
      </c>
      <c r="H18" s="163">
        <v>2</v>
      </c>
      <c r="I18" s="163">
        <v>2</v>
      </c>
      <c r="J18" s="163">
        <v>2</v>
      </c>
      <c r="K18" s="209">
        <v>1</v>
      </c>
      <c r="L18" s="209">
        <v>1</v>
      </c>
      <c r="M18" s="209">
        <v>0</v>
      </c>
      <c r="N18" s="209">
        <v>0</v>
      </c>
      <c r="O18" s="210">
        <v>1</v>
      </c>
      <c r="P18" s="212">
        <v>2</v>
      </c>
      <c r="Q18" s="209"/>
      <c r="R18" s="36"/>
      <c r="S18" s="36"/>
      <c r="T18" s="36"/>
      <c r="U18" s="36"/>
      <c r="V18" s="36"/>
    </row>
    <row r="19" spans="1:22" s="27" customFormat="1" ht="23.25" customHeight="1">
      <c r="A19"/>
      <c r="B19" s="64" t="s">
        <v>671</v>
      </c>
      <c r="C19" s="162" t="s">
        <v>116</v>
      </c>
      <c r="D19" s="163" t="s">
        <v>116</v>
      </c>
      <c r="E19" s="163" t="s">
        <v>116</v>
      </c>
      <c r="F19" s="163" t="s">
        <v>116</v>
      </c>
      <c r="G19" s="163">
        <v>3</v>
      </c>
      <c r="H19" s="163">
        <v>4</v>
      </c>
      <c r="I19" s="163">
        <v>3</v>
      </c>
      <c r="J19" s="163">
        <v>5</v>
      </c>
      <c r="K19" s="209">
        <v>5</v>
      </c>
      <c r="L19" s="209">
        <v>5</v>
      </c>
      <c r="M19" s="209">
        <v>4</v>
      </c>
      <c r="N19" s="209">
        <v>5</v>
      </c>
      <c r="O19" s="210">
        <v>6</v>
      </c>
      <c r="P19" s="212">
        <v>5</v>
      </c>
      <c r="Q19" s="209"/>
      <c r="R19" s="81"/>
      <c r="S19" s="81"/>
      <c r="T19" s="81"/>
      <c r="U19" s="81"/>
      <c r="V19" s="36"/>
    </row>
    <row r="20" spans="1:22" s="27" customFormat="1" ht="23.25" customHeight="1">
      <c r="A20"/>
      <c r="B20" s="64" t="s">
        <v>672</v>
      </c>
      <c r="C20" s="162" t="s">
        <v>116</v>
      </c>
      <c r="D20" s="163" t="s">
        <v>116</v>
      </c>
      <c r="E20" s="163" t="s">
        <v>116</v>
      </c>
      <c r="F20" s="163" t="s">
        <v>116</v>
      </c>
      <c r="G20" s="163" t="s">
        <v>116</v>
      </c>
      <c r="H20" s="163" t="s">
        <v>116</v>
      </c>
      <c r="I20" s="163" t="s">
        <v>116</v>
      </c>
      <c r="J20" s="163" t="s">
        <v>116</v>
      </c>
      <c r="K20" s="209" t="s">
        <v>116</v>
      </c>
      <c r="L20" s="209" t="s">
        <v>116</v>
      </c>
      <c r="M20" s="209" t="s">
        <v>116</v>
      </c>
      <c r="N20" s="209">
        <v>0</v>
      </c>
      <c r="O20" s="210">
        <v>1</v>
      </c>
      <c r="P20" s="212">
        <v>1</v>
      </c>
      <c r="Q20" s="209"/>
      <c r="R20" s="83"/>
      <c r="S20" s="83"/>
      <c r="T20" s="83"/>
      <c r="U20" s="83"/>
      <c r="V20" s="36"/>
    </row>
    <row r="21" spans="1:22" s="27" customFormat="1" ht="23.25" customHeight="1">
      <c r="A21"/>
      <c r="B21" s="64" t="s">
        <v>673</v>
      </c>
      <c r="C21" s="162" t="s">
        <v>116</v>
      </c>
      <c r="D21" s="163" t="s">
        <v>116</v>
      </c>
      <c r="E21" s="163" t="s">
        <v>116</v>
      </c>
      <c r="F21" s="163" t="s">
        <v>116</v>
      </c>
      <c r="G21" s="163">
        <v>1</v>
      </c>
      <c r="H21" s="163">
        <v>1</v>
      </c>
      <c r="I21" s="163">
        <v>1</v>
      </c>
      <c r="J21" s="163">
        <v>1</v>
      </c>
      <c r="K21" s="209">
        <v>0</v>
      </c>
      <c r="L21" s="209">
        <v>0</v>
      </c>
      <c r="M21" s="209">
        <v>0</v>
      </c>
      <c r="N21" s="209">
        <v>0</v>
      </c>
      <c r="O21" s="210">
        <v>0</v>
      </c>
      <c r="P21" s="212">
        <v>0</v>
      </c>
      <c r="Q21" s="209"/>
      <c r="R21" s="144"/>
      <c r="S21" s="144"/>
      <c r="T21" s="85"/>
      <c r="U21" s="85"/>
      <c r="V21" s="36"/>
    </row>
    <row r="22" spans="1:22" s="27" customFormat="1" ht="23.25" customHeight="1">
      <c r="B22" s="64" t="s">
        <v>674</v>
      </c>
      <c r="C22" s="162" t="s">
        <v>116</v>
      </c>
      <c r="D22" s="163" t="s">
        <v>116</v>
      </c>
      <c r="E22" s="163" t="s">
        <v>116</v>
      </c>
      <c r="F22" s="163" t="s">
        <v>116</v>
      </c>
      <c r="G22" s="163">
        <v>1</v>
      </c>
      <c r="H22" s="163">
        <v>1</v>
      </c>
      <c r="I22" s="163">
        <v>1</v>
      </c>
      <c r="J22" s="163">
        <v>2</v>
      </c>
      <c r="K22" s="209">
        <v>2</v>
      </c>
      <c r="L22" s="209">
        <v>1</v>
      </c>
      <c r="M22" s="209">
        <v>2</v>
      </c>
      <c r="N22" s="209">
        <v>2</v>
      </c>
      <c r="O22" s="210">
        <v>2</v>
      </c>
      <c r="P22" s="212">
        <v>1</v>
      </c>
      <c r="Q22" s="209"/>
      <c r="R22" s="144"/>
      <c r="S22" s="144"/>
      <c r="T22" s="85"/>
      <c r="U22" s="85"/>
      <c r="V22" s="36"/>
    </row>
    <row r="23" spans="1:22" s="27" customFormat="1" ht="23.25" customHeight="1">
      <c r="B23" s="164" t="s">
        <v>509</v>
      </c>
      <c r="C23" s="165" t="s">
        <v>116</v>
      </c>
      <c r="D23" s="166" t="s">
        <v>116</v>
      </c>
      <c r="E23" s="166" t="s">
        <v>116</v>
      </c>
      <c r="F23" s="166" t="s">
        <v>116</v>
      </c>
      <c r="G23" s="166" t="s">
        <v>116</v>
      </c>
      <c r="H23" s="166" t="s">
        <v>116</v>
      </c>
      <c r="I23" s="166" t="s">
        <v>116</v>
      </c>
      <c r="J23" s="166" t="s">
        <v>116</v>
      </c>
      <c r="K23" s="166">
        <v>1</v>
      </c>
      <c r="L23" s="166">
        <v>1</v>
      </c>
      <c r="M23" s="166">
        <v>0</v>
      </c>
      <c r="N23" s="166">
        <v>0</v>
      </c>
      <c r="O23" s="213">
        <v>0</v>
      </c>
      <c r="P23" s="214">
        <v>1</v>
      </c>
      <c r="Q23" s="163"/>
      <c r="R23" s="144"/>
      <c r="S23" s="144"/>
      <c r="T23" s="85"/>
      <c r="U23" s="85"/>
      <c r="V23" s="36"/>
    </row>
    <row r="24" spans="1:22" s="27" customFormat="1" ht="23.25" customHeight="1">
      <c r="B24" s="167" t="s">
        <v>6</v>
      </c>
      <c r="C24" s="168">
        <f>SUM(C15:C23)</f>
        <v>0</v>
      </c>
      <c r="D24" s="169">
        <f t="shared" ref="D24:P24" si="0">SUM(D15:D23)</f>
        <v>0</v>
      </c>
      <c r="E24" s="169">
        <f t="shared" si="0"/>
        <v>0</v>
      </c>
      <c r="F24" s="169">
        <f t="shared" si="0"/>
        <v>0</v>
      </c>
      <c r="G24" s="169">
        <f t="shared" si="0"/>
        <v>15</v>
      </c>
      <c r="H24" s="169">
        <f t="shared" si="0"/>
        <v>20</v>
      </c>
      <c r="I24" s="169">
        <f t="shared" si="0"/>
        <v>18</v>
      </c>
      <c r="J24" s="169">
        <f t="shared" si="0"/>
        <v>24</v>
      </c>
      <c r="K24" s="169">
        <f t="shared" si="0"/>
        <v>22</v>
      </c>
      <c r="L24" s="169">
        <f t="shared" si="0"/>
        <v>22</v>
      </c>
      <c r="M24" s="169">
        <f t="shared" si="0"/>
        <v>15</v>
      </c>
      <c r="N24" s="169">
        <f t="shared" si="0"/>
        <v>18</v>
      </c>
      <c r="O24" s="169">
        <f t="shared" si="0"/>
        <v>22</v>
      </c>
      <c r="P24" s="215">
        <f t="shared" si="0"/>
        <v>25</v>
      </c>
      <c r="Q24" s="154"/>
      <c r="R24" s="72"/>
      <c r="S24" s="72"/>
      <c r="T24" s="72"/>
      <c r="U24" s="72"/>
      <c r="V24" s="36"/>
    </row>
    <row r="25" spans="1:22" s="27" customFormat="1" ht="23.25" customHeight="1">
      <c r="B25" s="170" t="s">
        <v>7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36"/>
      <c r="S25" s="36"/>
      <c r="T25" s="36"/>
      <c r="U25" s="36"/>
      <c r="V25" s="36"/>
    </row>
    <row r="26" spans="1:22" s="27" customFormat="1" ht="23.25" customHeight="1">
      <c r="B26" s="171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36"/>
      <c r="S26" s="36"/>
      <c r="T26" s="36"/>
      <c r="U26" s="36"/>
      <c r="V26" s="36"/>
    </row>
    <row r="27" spans="1:22" s="27" customFormat="1" ht="23.25" customHeight="1">
      <c r="B27" s="59" t="s">
        <v>675</v>
      </c>
      <c r="C27" s="172"/>
      <c r="D27" s="173"/>
      <c r="E27" s="173"/>
      <c r="F27" s="173"/>
      <c r="G27" s="173"/>
      <c r="H27" s="173"/>
      <c r="I27" s="60"/>
      <c r="J27" s="60"/>
      <c r="K27" s="60"/>
      <c r="L27" s="60"/>
      <c r="M27" s="60"/>
      <c r="N27" s="60"/>
      <c r="O27" s="60"/>
      <c r="P27" s="60"/>
      <c r="Q27" s="60"/>
      <c r="R27" s="81"/>
      <c r="S27" s="81"/>
      <c r="T27" s="81"/>
      <c r="U27" s="81"/>
      <c r="V27" s="36"/>
    </row>
    <row r="28" spans="1:22" s="27" customFormat="1" ht="23.25" customHeight="1">
      <c r="B28" s="755" t="s">
        <v>665</v>
      </c>
      <c r="C28" s="764" t="s">
        <v>676</v>
      </c>
      <c r="D28" s="765"/>
      <c r="E28" s="765"/>
      <c r="F28" s="765"/>
      <c r="G28" s="765"/>
      <c r="H28" s="765"/>
      <c r="I28" s="765"/>
      <c r="J28" s="765"/>
      <c r="K28" s="765"/>
      <c r="L28" s="765"/>
      <c r="M28" s="765"/>
      <c r="N28" s="765"/>
      <c r="O28" s="765"/>
      <c r="P28" s="766"/>
      <c r="Q28" s="233"/>
      <c r="R28" s="83"/>
      <c r="S28" s="83"/>
      <c r="T28" s="83"/>
      <c r="U28" s="83"/>
      <c r="V28" s="36"/>
    </row>
    <row r="29" spans="1:22" s="27" customFormat="1" ht="23.25" customHeight="1">
      <c r="B29" s="756"/>
      <c r="C29" s="158">
        <v>2006</v>
      </c>
      <c r="D29" s="158">
        <v>2007</v>
      </c>
      <c r="E29" s="158">
        <v>2008</v>
      </c>
      <c r="F29" s="158">
        <v>2009</v>
      </c>
      <c r="G29" s="158">
        <v>2010</v>
      </c>
      <c r="H29" s="158">
        <v>2011</v>
      </c>
      <c r="I29" s="158">
        <v>2012</v>
      </c>
      <c r="J29" s="205">
        <v>2013</v>
      </c>
      <c r="K29" s="206">
        <v>2014</v>
      </c>
      <c r="L29" s="206">
        <v>2015</v>
      </c>
      <c r="M29" s="206">
        <v>2016</v>
      </c>
      <c r="N29" s="205">
        <v>2017</v>
      </c>
      <c r="O29" s="216">
        <v>2018</v>
      </c>
      <c r="P29" s="216">
        <v>2019</v>
      </c>
      <c r="Q29" s="234"/>
      <c r="R29" s="144"/>
      <c r="S29" s="144"/>
      <c r="T29" s="85"/>
      <c r="U29" s="85"/>
      <c r="V29" s="36"/>
    </row>
    <row r="30" spans="1:22" s="27" customFormat="1" ht="23.25" customHeight="1">
      <c r="B30" s="174" t="s">
        <v>667</v>
      </c>
      <c r="C30" s="175">
        <v>11</v>
      </c>
      <c r="D30" s="176">
        <v>11</v>
      </c>
      <c r="E30" s="176">
        <v>15</v>
      </c>
      <c r="F30" s="176">
        <v>18</v>
      </c>
      <c r="G30" s="176">
        <v>20</v>
      </c>
      <c r="H30" s="176">
        <v>21</v>
      </c>
      <c r="I30" s="176">
        <v>21</v>
      </c>
      <c r="J30" s="176">
        <v>28</v>
      </c>
      <c r="K30" s="176">
        <v>28</v>
      </c>
      <c r="L30" s="176">
        <v>28</v>
      </c>
      <c r="M30" s="176">
        <v>28</v>
      </c>
      <c r="N30" s="176">
        <v>31</v>
      </c>
      <c r="O30" s="217">
        <v>31</v>
      </c>
      <c r="P30" s="218">
        <v>27</v>
      </c>
      <c r="Q30" s="179"/>
      <c r="R30" s="144"/>
      <c r="S30" s="144"/>
      <c r="T30" s="85"/>
      <c r="U30" s="85"/>
      <c r="V30" s="36"/>
    </row>
    <row r="31" spans="1:22" s="27" customFormat="1" ht="23.25" customHeight="1">
      <c r="B31" s="177" t="s">
        <v>668</v>
      </c>
      <c r="C31" s="178">
        <v>5</v>
      </c>
      <c r="D31" s="179">
        <v>5</v>
      </c>
      <c r="E31" s="179">
        <v>9</v>
      </c>
      <c r="F31" s="179">
        <v>9</v>
      </c>
      <c r="G31" s="179">
        <v>10</v>
      </c>
      <c r="H31" s="179">
        <v>11</v>
      </c>
      <c r="I31" s="179">
        <v>12</v>
      </c>
      <c r="J31" s="179">
        <v>17</v>
      </c>
      <c r="K31" s="179">
        <v>14</v>
      </c>
      <c r="L31" s="179">
        <v>14</v>
      </c>
      <c r="M31" s="179">
        <v>15</v>
      </c>
      <c r="N31" s="179">
        <v>15</v>
      </c>
      <c r="O31" s="219">
        <v>15</v>
      </c>
      <c r="P31" s="220">
        <v>13</v>
      </c>
      <c r="Q31" s="179"/>
      <c r="R31" s="144"/>
      <c r="S31" s="144"/>
      <c r="T31" s="85"/>
      <c r="U31" s="85"/>
      <c r="V31" s="36"/>
    </row>
    <row r="32" spans="1:22" s="27" customFormat="1" ht="23.25" customHeight="1">
      <c r="B32" s="164" t="s">
        <v>669</v>
      </c>
      <c r="C32" s="178">
        <v>0</v>
      </c>
      <c r="D32" s="179">
        <v>1</v>
      </c>
      <c r="E32" s="179">
        <v>3</v>
      </c>
      <c r="F32" s="179">
        <v>4</v>
      </c>
      <c r="G32" s="179">
        <v>5</v>
      </c>
      <c r="H32" s="179">
        <v>5</v>
      </c>
      <c r="I32" s="179">
        <v>6</v>
      </c>
      <c r="J32" s="179">
        <v>7</v>
      </c>
      <c r="K32" s="179">
        <v>8</v>
      </c>
      <c r="L32" s="179">
        <v>8</v>
      </c>
      <c r="M32" s="179">
        <v>10</v>
      </c>
      <c r="N32" s="179">
        <v>11</v>
      </c>
      <c r="O32" s="219">
        <v>11</v>
      </c>
      <c r="P32" s="220">
        <v>9</v>
      </c>
      <c r="Q32" s="179"/>
      <c r="R32" s="72"/>
      <c r="S32" s="72"/>
      <c r="T32" s="72"/>
      <c r="U32" s="72"/>
      <c r="V32" s="36"/>
    </row>
    <row r="33" spans="2:22" s="27" customFormat="1" ht="23.25" customHeight="1">
      <c r="B33" s="164" t="s">
        <v>670</v>
      </c>
      <c r="C33" s="178">
        <v>0</v>
      </c>
      <c r="D33" s="179">
        <v>0</v>
      </c>
      <c r="E33" s="179">
        <v>3</v>
      </c>
      <c r="F33" s="179">
        <v>5</v>
      </c>
      <c r="G33" s="179">
        <v>7</v>
      </c>
      <c r="H33" s="179">
        <v>8</v>
      </c>
      <c r="I33" s="179">
        <v>8</v>
      </c>
      <c r="J33" s="179">
        <v>13</v>
      </c>
      <c r="K33" s="179">
        <v>14</v>
      </c>
      <c r="L33" s="179">
        <v>16</v>
      </c>
      <c r="M33" s="179">
        <v>22</v>
      </c>
      <c r="N33" s="179">
        <v>23</v>
      </c>
      <c r="O33" s="219">
        <v>23</v>
      </c>
      <c r="P33" s="220">
        <v>22</v>
      </c>
      <c r="Q33" s="179"/>
      <c r="R33" s="72"/>
      <c r="S33" s="72"/>
      <c r="T33" s="72"/>
      <c r="U33" s="72"/>
      <c r="V33" s="36"/>
    </row>
    <row r="34" spans="2:22" s="27" customFormat="1" ht="23.25" customHeight="1">
      <c r="B34" s="164" t="s">
        <v>671</v>
      </c>
      <c r="C34" s="178">
        <v>12</v>
      </c>
      <c r="D34" s="179">
        <v>13</v>
      </c>
      <c r="E34" s="179">
        <v>15</v>
      </c>
      <c r="F34" s="179">
        <v>24</v>
      </c>
      <c r="G34" s="179">
        <v>29</v>
      </c>
      <c r="H34" s="179">
        <v>30</v>
      </c>
      <c r="I34" s="179">
        <v>34</v>
      </c>
      <c r="J34" s="179">
        <v>37</v>
      </c>
      <c r="K34" s="179">
        <v>43</v>
      </c>
      <c r="L34" s="179">
        <v>46</v>
      </c>
      <c r="M34" s="179">
        <v>52</v>
      </c>
      <c r="N34" s="179">
        <v>55</v>
      </c>
      <c r="O34" s="219">
        <v>54</v>
      </c>
      <c r="P34" s="220">
        <v>59</v>
      </c>
      <c r="Q34" s="179"/>
      <c r="R34" s="72"/>
      <c r="S34" s="72"/>
      <c r="T34" s="72"/>
      <c r="U34" s="72"/>
      <c r="V34" s="36"/>
    </row>
    <row r="35" spans="2:22" s="27" customFormat="1" ht="23.25" customHeight="1">
      <c r="B35" s="164" t="s">
        <v>672</v>
      </c>
      <c r="C35" s="178">
        <v>0</v>
      </c>
      <c r="D35" s="179">
        <v>3</v>
      </c>
      <c r="E35" s="179">
        <v>4</v>
      </c>
      <c r="F35" s="179">
        <v>4</v>
      </c>
      <c r="G35" s="180">
        <v>6</v>
      </c>
      <c r="H35" s="180">
        <v>7</v>
      </c>
      <c r="I35" s="180">
        <v>9</v>
      </c>
      <c r="J35" s="179">
        <v>10</v>
      </c>
      <c r="K35" s="179">
        <v>8</v>
      </c>
      <c r="L35" s="179">
        <v>10</v>
      </c>
      <c r="M35" s="179">
        <v>16</v>
      </c>
      <c r="N35" s="179">
        <v>19</v>
      </c>
      <c r="O35" s="219">
        <v>19</v>
      </c>
      <c r="P35" s="220">
        <v>20</v>
      </c>
      <c r="Q35" s="179"/>
      <c r="R35" s="81"/>
      <c r="S35" s="81"/>
      <c r="T35" s="81"/>
      <c r="U35" s="81"/>
      <c r="V35" s="36"/>
    </row>
    <row r="36" spans="2:22" s="27" customFormat="1" ht="23.25" customHeight="1">
      <c r="B36" s="164" t="s">
        <v>673</v>
      </c>
      <c r="C36" s="178">
        <v>0</v>
      </c>
      <c r="D36" s="179">
        <v>2</v>
      </c>
      <c r="E36" s="179">
        <v>3</v>
      </c>
      <c r="F36" s="179">
        <v>3</v>
      </c>
      <c r="G36" s="179">
        <v>5</v>
      </c>
      <c r="H36" s="179">
        <v>5</v>
      </c>
      <c r="I36" s="179">
        <v>3</v>
      </c>
      <c r="J36" s="179">
        <v>8</v>
      </c>
      <c r="K36" s="179">
        <v>5</v>
      </c>
      <c r="L36" s="179">
        <v>6</v>
      </c>
      <c r="M36" s="179">
        <v>7</v>
      </c>
      <c r="N36" s="179">
        <v>10</v>
      </c>
      <c r="O36" s="219">
        <v>10</v>
      </c>
      <c r="P36" s="220">
        <v>7</v>
      </c>
      <c r="Q36" s="179"/>
      <c r="R36" s="83"/>
      <c r="S36" s="83"/>
      <c r="T36" s="83"/>
      <c r="U36" s="83"/>
      <c r="V36" s="36"/>
    </row>
    <row r="37" spans="2:22" s="27" customFormat="1" ht="23.25" customHeight="1">
      <c r="B37" s="164" t="s">
        <v>674</v>
      </c>
      <c r="C37" s="181">
        <v>3</v>
      </c>
      <c r="D37" s="182">
        <v>1</v>
      </c>
      <c r="E37" s="182">
        <v>3</v>
      </c>
      <c r="F37" s="182">
        <v>3</v>
      </c>
      <c r="G37" s="182">
        <v>5</v>
      </c>
      <c r="H37" s="182">
        <v>5</v>
      </c>
      <c r="I37" s="182">
        <v>5</v>
      </c>
      <c r="J37" s="182">
        <v>7</v>
      </c>
      <c r="K37" s="182">
        <v>7</v>
      </c>
      <c r="L37" s="182">
        <v>8</v>
      </c>
      <c r="M37" s="182">
        <v>11</v>
      </c>
      <c r="N37" s="182">
        <v>12</v>
      </c>
      <c r="O37" s="221">
        <v>12</v>
      </c>
      <c r="P37" s="222">
        <v>10</v>
      </c>
      <c r="Q37" s="179"/>
      <c r="R37" s="144"/>
      <c r="S37" s="144"/>
      <c r="T37" s="85"/>
      <c r="U37" s="85"/>
      <c r="V37" s="36"/>
    </row>
    <row r="38" spans="2:22" s="27" customFormat="1" ht="23.25" customHeight="1">
      <c r="B38" s="167" t="s">
        <v>6</v>
      </c>
      <c r="C38" s="168">
        <f t="shared" ref="C38:P38" si="1">SUM(C30:C37)</f>
        <v>31</v>
      </c>
      <c r="D38" s="169">
        <f t="shared" si="1"/>
        <v>36</v>
      </c>
      <c r="E38" s="169">
        <f t="shared" si="1"/>
        <v>55</v>
      </c>
      <c r="F38" s="169">
        <f t="shared" si="1"/>
        <v>70</v>
      </c>
      <c r="G38" s="169">
        <f t="shared" si="1"/>
        <v>87</v>
      </c>
      <c r="H38" s="169">
        <f t="shared" si="1"/>
        <v>92</v>
      </c>
      <c r="I38" s="169">
        <f t="shared" si="1"/>
        <v>98</v>
      </c>
      <c r="J38" s="169">
        <f t="shared" si="1"/>
        <v>127</v>
      </c>
      <c r="K38" s="169">
        <f t="shared" si="1"/>
        <v>127</v>
      </c>
      <c r="L38" s="169">
        <f t="shared" si="1"/>
        <v>136</v>
      </c>
      <c r="M38" s="169">
        <f t="shared" si="1"/>
        <v>161</v>
      </c>
      <c r="N38" s="169">
        <f t="shared" si="1"/>
        <v>176</v>
      </c>
      <c r="O38" s="223">
        <f t="shared" si="1"/>
        <v>175</v>
      </c>
      <c r="P38" s="224">
        <f t="shared" si="1"/>
        <v>167</v>
      </c>
      <c r="Q38" s="154"/>
      <c r="R38" s="144"/>
      <c r="S38" s="144"/>
      <c r="T38" s="85"/>
      <c r="U38" s="85"/>
      <c r="V38" s="36"/>
    </row>
    <row r="39" spans="2:22" s="27" customFormat="1" ht="23.25" customHeight="1">
      <c r="B39" s="170" t="s">
        <v>7</v>
      </c>
      <c r="C39" s="83"/>
      <c r="D39" s="83"/>
      <c r="E39" s="83"/>
      <c r="F39" s="83"/>
      <c r="G39" s="83"/>
      <c r="H39" s="83"/>
      <c r="I39" s="60"/>
      <c r="J39" s="60"/>
      <c r="K39" s="60"/>
      <c r="L39" s="60"/>
      <c r="M39" s="60"/>
      <c r="N39" s="60"/>
      <c r="O39" s="60"/>
      <c r="P39" s="60"/>
      <c r="Q39" s="60"/>
      <c r="R39" s="144"/>
      <c r="S39" s="144"/>
      <c r="T39" s="85"/>
      <c r="U39" s="85"/>
      <c r="V39" s="36"/>
    </row>
    <row r="40" spans="2:22" s="27" customFormat="1" ht="23.25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72"/>
      <c r="S40" s="72"/>
      <c r="T40" s="72"/>
      <c r="U40" s="72"/>
      <c r="V40" s="36"/>
    </row>
    <row r="41" spans="2:22" s="27" customFormat="1" ht="23.25" customHeight="1">
      <c r="B41" s="183" t="s">
        <v>677</v>
      </c>
      <c r="C41" s="184"/>
      <c r="D41" s="185"/>
      <c r="E41" s="185"/>
      <c r="F41" s="185"/>
      <c r="G41" s="185"/>
      <c r="H41" s="185"/>
      <c r="I41" s="225"/>
      <c r="J41" s="225"/>
      <c r="K41" s="225"/>
      <c r="L41" s="225"/>
      <c r="M41" s="225"/>
      <c r="N41" s="225"/>
      <c r="O41" s="225"/>
      <c r="P41" s="225"/>
      <c r="Q41" s="225"/>
      <c r="R41" s="72"/>
      <c r="S41" s="72"/>
      <c r="T41" s="72"/>
      <c r="U41" s="72"/>
      <c r="V41" s="36"/>
    </row>
    <row r="42" spans="2:22" s="27" customFormat="1" ht="23.25" customHeight="1">
      <c r="B42" s="753" t="s">
        <v>665</v>
      </c>
      <c r="C42" s="764" t="s">
        <v>676</v>
      </c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6"/>
      <c r="Q42" s="233"/>
      <c r="R42" s="72"/>
      <c r="S42" s="72"/>
      <c r="T42" s="72"/>
      <c r="U42" s="72"/>
      <c r="V42" s="36"/>
    </row>
    <row r="43" spans="2:22" s="27" customFormat="1" ht="23.25" customHeight="1">
      <c r="B43" s="754"/>
      <c r="C43" s="186">
        <v>2006</v>
      </c>
      <c r="D43" s="158">
        <v>2007</v>
      </c>
      <c r="E43" s="158">
        <v>2008</v>
      </c>
      <c r="F43" s="158">
        <v>2009</v>
      </c>
      <c r="G43" s="158">
        <v>2010</v>
      </c>
      <c r="H43" s="158">
        <v>2011</v>
      </c>
      <c r="I43" s="158">
        <v>2012</v>
      </c>
      <c r="J43" s="226">
        <v>2013</v>
      </c>
      <c r="K43" s="206">
        <v>2014</v>
      </c>
      <c r="L43" s="206">
        <v>2015</v>
      </c>
      <c r="M43" s="206">
        <v>2016</v>
      </c>
      <c r="N43" s="205">
        <v>2017</v>
      </c>
      <c r="O43" s="207">
        <v>2018</v>
      </c>
      <c r="P43" s="207">
        <v>2019</v>
      </c>
      <c r="Q43" s="234"/>
      <c r="R43" s="36"/>
      <c r="S43" s="36"/>
      <c r="T43" s="36"/>
      <c r="U43" s="36"/>
      <c r="V43" s="36"/>
    </row>
    <row r="44" spans="2:22" s="27" customFormat="1" ht="23.25" customHeight="1">
      <c r="B44" s="159" t="s">
        <v>667</v>
      </c>
      <c r="C44" s="187">
        <f t="shared" ref="C44:P44" si="2">IF(ISERROR(C30*100/C$38),"-",(C30*100/C$38))</f>
        <v>35.483870967741936</v>
      </c>
      <c r="D44" s="188">
        <f t="shared" si="2"/>
        <v>30.555555555555557</v>
      </c>
      <c r="E44" s="188">
        <f t="shared" si="2"/>
        <v>27.272727272727273</v>
      </c>
      <c r="F44" s="188">
        <f t="shared" si="2"/>
        <v>25.714285714285715</v>
      </c>
      <c r="G44" s="188">
        <f t="shared" si="2"/>
        <v>22.988505747126435</v>
      </c>
      <c r="H44" s="188">
        <f t="shared" si="2"/>
        <v>22.826086956521738</v>
      </c>
      <c r="I44" s="188">
        <f t="shared" si="2"/>
        <v>21.428571428571427</v>
      </c>
      <c r="J44" s="188">
        <f t="shared" si="2"/>
        <v>22.047244094488189</v>
      </c>
      <c r="K44" s="188">
        <f t="shared" si="2"/>
        <v>22.047244094488189</v>
      </c>
      <c r="L44" s="188">
        <f t="shared" si="2"/>
        <v>20.588235294117649</v>
      </c>
      <c r="M44" s="188">
        <f t="shared" si="2"/>
        <v>17.391304347826086</v>
      </c>
      <c r="N44" s="188">
        <f t="shared" si="2"/>
        <v>17.613636363636363</v>
      </c>
      <c r="O44" s="227">
        <f t="shared" si="2"/>
        <v>17.714285714285715</v>
      </c>
      <c r="P44" s="228">
        <f t="shared" si="2"/>
        <v>16.167664670658684</v>
      </c>
      <c r="Q44" s="179"/>
      <c r="R44" s="83"/>
      <c r="S44" s="83"/>
      <c r="T44" s="83"/>
      <c r="U44" s="83"/>
      <c r="V44" s="36"/>
    </row>
    <row r="45" spans="2:22" s="27" customFormat="1" ht="23.25" customHeight="1">
      <c r="B45" s="161" t="s">
        <v>668</v>
      </c>
      <c r="C45" s="189">
        <f t="shared" ref="C45:P45" si="3">IF(ISERROR(C31*100/C$38),"-",(C31*100/C$38))</f>
        <v>16.129032258064516</v>
      </c>
      <c r="D45" s="190">
        <f t="shared" si="3"/>
        <v>13.888888888888889</v>
      </c>
      <c r="E45" s="190">
        <f t="shared" si="3"/>
        <v>16.363636363636363</v>
      </c>
      <c r="F45" s="190">
        <f t="shared" si="3"/>
        <v>12.857142857142858</v>
      </c>
      <c r="G45" s="190">
        <f t="shared" si="3"/>
        <v>11.494252873563218</v>
      </c>
      <c r="H45" s="190">
        <f t="shared" si="3"/>
        <v>11.956521739130435</v>
      </c>
      <c r="I45" s="190">
        <f t="shared" si="3"/>
        <v>12.244897959183673</v>
      </c>
      <c r="J45" s="190">
        <f t="shared" si="3"/>
        <v>13.385826771653543</v>
      </c>
      <c r="K45" s="190">
        <f t="shared" si="3"/>
        <v>11.023622047244094</v>
      </c>
      <c r="L45" s="190">
        <f t="shared" si="3"/>
        <v>10.294117647058824</v>
      </c>
      <c r="M45" s="190">
        <f t="shared" si="3"/>
        <v>9.316770186335404</v>
      </c>
      <c r="N45" s="190">
        <f t="shared" si="3"/>
        <v>8.5227272727272734</v>
      </c>
      <c r="O45" s="229">
        <f t="shared" si="3"/>
        <v>8.5714285714285712</v>
      </c>
      <c r="P45" s="230">
        <f t="shared" si="3"/>
        <v>7.7844311377245505</v>
      </c>
      <c r="Q45" s="179"/>
      <c r="R45" s="235"/>
      <c r="S45" s="235"/>
      <c r="T45" s="144"/>
      <c r="U45" s="144"/>
      <c r="V45" s="145"/>
    </row>
    <row r="46" spans="2:22" s="27" customFormat="1" ht="23.25" customHeight="1">
      <c r="B46" s="64" t="s">
        <v>669</v>
      </c>
      <c r="C46" s="189">
        <f t="shared" ref="C46:P46" si="4">IF(ISERROR(C32*100/C$38),"-",(C32*100/C$38))</f>
        <v>0</v>
      </c>
      <c r="D46" s="190">
        <f t="shared" si="4"/>
        <v>2.7777777777777777</v>
      </c>
      <c r="E46" s="190">
        <f t="shared" si="4"/>
        <v>5.4545454545454541</v>
      </c>
      <c r="F46" s="190">
        <f t="shared" si="4"/>
        <v>5.7142857142857144</v>
      </c>
      <c r="G46" s="190">
        <f t="shared" si="4"/>
        <v>5.7471264367816088</v>
      </c>
      <c r="H46" s="190">
        <f t="shared" si="4"/>
        <v>5.4347826086956523</v>
      </c>
      <c r="I46" s="190">
        <f t="shared" si="4"/>
        <v>6.1224489795918364</v>
      </c>
      <c r="J46" s="190">
        <f t="shared" si="4"/>
        <v>5.5118110236220472</v>
      </c>
      <c r="K46" s="190">
        <f t="shared" si="4"/>
        <v>6.2992125984251972</v>
      </c>
      <c r="L46" s="190">
        <f t="shared" si="4"/>
        <v>5.882352941176471</v>
      </c>
      <c r="M46" s="190">
        <f t="shared" si="4"/>
        <v>6.2111801242236027</v>
      </c>
      <c r="N46" s="190">
        <f t="shared" si="4"/>
        <v>6.25</v>
      </c>
      <c r="O46" s="229">
        <f t="shared" si="4"/>
        <v>6.2857142857142856</v>
      </c>
      <c r="P46" s="230">
        <f t="shared" si="4"/>
        <v>5.3892215568862278</v>
      </c>
      <c r="Q46" s="179"/>
      <c r="R46" s="235"/>
      <c r="S46" s="235"/>
      <c r="T46" s="144"/>
      <c r="U46" s="144"/>
      <c r="V46" s="145"/>
    </row>
    <row r="47" spans="2:22" s="27" customFormat="1" ht="23.25" customHeight="1">
      <c r="B47" s="64" t="s">
        <v>670</v>
      </c>
      <c r="C47" s="189">
        <f t="shared" ref="C47:P47" si="5">IF(ISERROR(C33*100/C$38),"-",(C33*100/C$38))</f>
        <v>0</v>
      </c>
      <c r="D47" s="190">
        <f t="shared" si="5"/>
        <v>0</v>
      </c>
      <c r="E47" s="190">
        <f t="shared" si="5"/>
        <v>5.4545454545454541</v>
      </c>
      <c r="F47" s="190">
        <f t="shared" si="5"/>
        <v>7.1428571428571432</v>
      </c>
      <c r="G47" s="190">
        <f t="shared" si="5"/>
        <v>8.0459770114942533</v>
      </c>
      <c r="H47" s="190">
        <f t="shared" si="5"/>
        <v>8.695652173913043</v>
      </c>
      <c r="I47" s="190">
        <f t="shared" si="5"/>
        <v>8.1632653061224492</v>
      </c>
      <c r="J47" s="190">
        <f t="shared" si="5"/>
        <v>10.236220472440944</v>
      </c>
      <c r="K47" s="190">
        <f t="shared" si="5"/>
        <v>11.023622047244094</v>
      </c>
      <c r="L47" s="190">
        <f t="shared" si="5"/>
        <v>11.764705882352942</v>
      </c>
      <c r="M47" s="190">
        <f t="shared" si="5"/>
        <v>13.664596273291925</v>
      </c>
      <c r="N47" s="190">
        <f t="shared" si="5"/>
        <v>13.068181818181818</v>
      </c>
      <c r="O47" s="229">
        <f t="shared" si="5"/>
        <v>13.142857142857142</v>
      </c>
      <c r="P47" s="230">
        <f t="shared" si="5"/>
        <v>13.173652694610778</v>
      </c>
      <c r="Q47" s="179"/>
      <c r="R47" s="85"/>
      <c r="S47" s="85"/>
      <c r="T47" s="144"/>
      <c r="U47" s="144"/>
      <c r="V47" s="36"/>
    </row>
    <row r="48" spans="2:22" s="27" customFormat="1" ht="23.25" customHeight="1">
      <c r="B48" s="64" t="s">
        <v>671</v>
      </c>
      <c r="C48" s="189">
        <f t="shared" ref="C48:P48" si="6">IF(ISERROR(C34*100/C$38),"-",(C34*100/C$38))</f>
        <v>38.70967741935484</v>
      </c>
      <c r="D48" s="190">
        <f t="shared" si="6"/>
        <v>36.111111111111114</v>
      </c>
      <c r="E48" s="190">
        <f t="shared" si="6"/>
        <v>27.272727272727273</v>
      </c>
      <c r="F48" s="190">
        <f t="shared" si="6"/>
        <v>34.285714285714285</v>
      </c>
      <c r="G48" s="190">
        <f t="shared" si="6"/>
        <v>33.333333333333336</v>
      </c>
      <c r="H48" s="190">
        <f t="shared" si="6"/>
        <v>32.608695652173914</v>
      </c>
      <c r="I48" s="190">
        <f t="shared" si="6"/>
        <v>34.693877551020407</v>
      </c>
      <c r="J48" s="190">
        <f t="shared" si="6"/>
        <v>29.133858267716537</v>
      </c>
      <c r="K48" s="190">
        <f t="shared" si="6"/>
        <v>33.85826771653543</v>
      </c>
      <c r="L48" s="190">
        <f t="shared" si="6"/>
        <v>33.823529411764703</v>
      </c>
      <c r="M48" s="190">
        <f t="shared" si="6"/>
        <v>32.298136645962735</v>
      </c>
      <c r="N48" s="190">
        <f t="shared" si="6"/>
        <v>31.25</v>
      </c>
      <c r="O48" s="229">
        <f t="shared" si="6"/>
        <v>30.857142857142858</v>
      </c>
      <c r="P48" s="230">
        <f t="shared" si="6"/>
        <v>35.32934131736527</v>
      </c>
      <c r="Q48" s="179"/>
      <c r="R48" s="72"/>
      <c r="S48" s="72"/>
      <c r="T48" s="72"/>
      <c r="U48" s="72"/>
      <c r="V48" s="36"/>
    </row>
    <row r="49" spans="1:26" s="27" customFormat="1" ht="23.25" customHeight="1">
      <c r="B49" s="64" t="s">
        <v>672</v>
      </c>
      <c r="C49" s="189">
        <f t="shared" ref="C49:P49" si="7">IF(ISERROR(C35*100/C$38),"-",(C35*100/C$38))</f>
        <v>0</v>
      </c>
      <c r="D49" s="190">
        <f t="shared" si="7"/>
        <v>8.3333333333333339</v>
      </c>
      <c r="E49" s="190">
        <f t="shared" si="7"/>
        <v>7.2727272727272725</v>
      </c>
      <c r="F49" s="190">
        <f t="shared" si="7"/>
        <v>5.7142857142857144</v>
      </c>
      <c r="G49" s="191">
        <f t="shared" si="7"/>
        <v>6.8965517241379306</v>
      </c>
      <c r="H49" s="191">
        <f t="shared" si="7"/>
        <v>7.6086956521739131</v>
      </c>
      <c r="I49" s="191">
        <f t="shared" si="7"/>
        <v>9.183673469387756</v>
      </c>
      <c r="J49" s="191">
        <f t="shared" si="7"/>
        <v>7.8740157480314963</v>
      </c>
      <c r="K49" s="191">
        <f t="shared" si="7"/>
        <v>6.2992125984251972</v>
      </c>
      <c r="L49" s="191">
        <f t="shared" si="7"/>
        <v>7.3529411764705879</v>
      </c>
      <c r="M49" s="191">
        <f t="shared" si="7"/>
        <v>9.9378881987577632</v>
      </c>
      <c r="N49" s="190">
        <f t="shared" si="7"/>
        <v>10.795454545454545</v>
      </c>
      <c r="O49" s="229">
        <f t="shared" si="7"/>
        <v>10.857142857142858</v>
      </c>
      <c r="P49" s="230">
        <f t="shared" si="7"/>
        <v>11.976047904191617</v>
      </c>
      <c r="Q49" s="179"/>
      <c r="R49" s="36"/>
      <c r="S49" s="36"/>
      <c r="T49" s="36"/>
      <c r="U49" s="36"/>
      <c r="V49" s="36"/>
    </row>
    <row r="50" spans="1:26" s="27" customFormat="1" ht="23.25" customHeight="1">
      <c r="B50" s="64" t="s">
        <v>673</v>
      </c>
      <c r="C50" s="189">
        <f t="shared" ref="C50:P50" si="8">IF(ISERROR(C36*100/C$38),"-",(C36*100/C$38))</f>
        <v>0</v>
      </c>
      <c r="D50" s="190">
        <f t="shared" si="8"/>
        <v>5.5555555555555554</v>
      </c>
      <c r="E50" s="190">
        <f t="shared" si="8"/>
        <v>5.4545454545454541</v>
      </c>
      <c r="F50" s="190">
        <f t="shared" si="8"/>
        <v>4.2857142857142856</v>
      </c>
      <c r="G50" s="190">
        <f t="shared" si="8"/>
        <v>5.7471264367816088</v>
      </c>
      <c r="H50" s="190">
        <f t="shared" si="8"/>
        <v>5.4347826086956523</v>
      </c>
      <c r="I50" s="190">
        <f t="shared" si="8"/>
        <v>3.0612244897959182</v>
      </c>
      <c r="J50" s="190">
        <f t="shared" si="8"/>
        <v>6.2992125984251972</v>
      </c>
      <c r="K50" s="190">
        <f t="shared" si="8"/>
        <v>3.9370078740157481</v>
      </c>
      <c r="L50" s="190">
        <f t="shared" si="8"/>
        <v>4.4117647058823533</v>
      </c>
      <c r="M50" s="190">
        <f t="shared" si="8"/>
        <v>4.3478260869565215</v>
      </c>
      <c r="N50" s="190">
        <f t="shared" si="8"/>
        <v>5.6818181818181817</v>
      </c>
      <c r="O50" s="229">
        <f t="shared" si="8"/>
        <v>5.7142857142857144</v>
      </c>
      <c r="P50" s="230">
        <f t="shared" si="8"/>
        <v>4.1916167664670656</v>
      </c>
      <c r="Q50" s="179"/>
      <c r="R50" s="36"/>
      <c r="S50" s="36"/>
      <c r="T50" s="36"/>
      <c r="U50" s="36"/>
      <c r="V50" s="36"/>
    </row>
    <row r="51" spans="1:26" s="27" customFormat="1" ht="23.25" customHeight="1">
      <c r="B51" s="64" t="s">
        <v>674</v>
      </c>
      <c r="C51" s="192">
        <f t="shared" ref="C51:P51" si="9">IF(ISERROR(C37*100/C$38),"-",(C37*100/C$38))</f>
        <v>9.67741935483871</v>
      </c>
      <c r="D51" s="193">
        <f t="shared" si="9"/>
        <v>2.7777777777777777</v>
      </c>
      <c r="E51" s="193">
        <f t="shared" si="9"/>
        <v>5.4545454545454541</v>
      </c>
      <c r="F51" s="193">
        <f t="shared" si="9"/>
        <v>4.2857142857142856</v>
      </c>
      <c r="G51" s="193">
        <f t="shared" si="9"/>
        <v>5.7471264367816088</v>
      </c>
      <c r="H51" s="193">
        <f t="shared" si="9"/>
        <v>5.4347826086956523</v>
      </c>
      <c r="I51" s="193">
        <f t="shared" si="9"/>
        <v>5.1020408163265305</v>
      </c>
      <c r="J51" s="193">
        <f t="shared" si="9"/>
        <v>5.5118110236220472</v>
      </c>
      <c r="K51" s="193">
        <f t="shared" si="9"/>
        <v>5.5118110236220472</v>
      </c>
      <c r="L51" s="193">
        <f t="shared" si="9"/>
        <v>5.882352941176471</v>
      </c>
      <c r="M51" s="193">
        <f t="shared" si="9"/>
        <v>6.8322981366459627</v>
      </c>
      <c r="N51" s="193">
        <f t="shared" si="9"/>
        <v>6.8181818181818183</v>
      </c>
      <c r="O51" s="231">
        <f t="shared" si="9"/>
        <v>6.8571428571428568</v>
      </c>
      <c r="P51" s="232">
        <f t="shared" si="9"/>
        <v>5.9880239520958085</v>
      </c>
      <c r="Q51" s="179"/>
      <c r="R51" s="36"/>
      <c r="S51" s="36"/>
      <c r="T51" s="36"/>
      <c r="U51" s="36"/>
      <c r="V51" s="36"/>
    </row>
    <row r="52" spans="1:26" s="27" customFormat="1" ht="23.25" customHeight="1">
      <c r="B52" s="194" t="s">
        <v>6</v>
      </c>
      <c r="C52" s="169">
        <f t="shared" ref="C52:O52" si="10">IF(ISERROR(C38*100/C$38),"-",(C38*100/C$38))</f>
        <v>100</v>
      </c>
      <c r="D52" s="169">
        <f t="shared" si="10"/>
        <v>100</v>
      </c>
      <c r="E52" s="169">
        <f t="shared" si="10"/>
        <v>100</v>
      </c>
      <c r="F52" s="169">
        <f t="shared" si="10"/>
        <v>100</v>
      </c>
      <c r="G52" s="169">
        <f t="shared" si="10"/>
        <v>100</v>
      </c>
      <c r="H52" s="169">
        <f t="shared" si="10"/>
        <v>100</v>
      </c>
      <c r="I52" s="169">
        <f t="shared" si="10"/>
        <v>100</v>
      </c>
      <c r="J52" s="169">
        <f t="shared" si="10"/>
        <v>100</v>
      </c>
      <c r="K52" s="169">
        <f t="shared" si="10"/>
        <v>100</v>
      </c>
      <c r="L52" s="169">
        <f t="shared" si="10"/>
        <v>100</v>
      </c>
      <c r="M52" s="169">
        <f t="shared" si="10"/>
        <v>100</v>
      </c>
      <c r="N52" s="169">
        <f t="shared" si="10"/>
        <v>100</v>
      </c>
      <c r="O52" s="169">
        <f t="shared" si="10"/>
        <v>100</v>
      </c>
      <c r="P52" s="224">
        <f>SUM(P44:P51)</f>
        <v>100</v>
      </c>
      <c r="Q52" s="154"/>
      <c r="R52" s="83"/>
      <c r="S52" s="83"/>
      <c r="T52" s="83"/>
      <c r="U52" s="83"/>
      <c r="V52" s="36"/>
    </row>
    <row r="53" spans="1:26" s="27" customFormat="1" ht="23.25" customHeight="1">
      <c r="B53" s="170" t="s">
        <v>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85"/>
      <c r="S53" s="85"/>
      <c r="T53" s="144"/>
      <c r="U53" s="144"/>
      <c r="V53" s="36"/>
    </row>
    <row r="54" spans="1:26" s="27" customFormat="1" ht="23.25" customHeight="1">
      <c r="B54" s="19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44"/>
      <c r="U54" s="144"/>
      <c r="V54" s="36"/>
    </row>
    <row r="55" spans="1:26" s="27" customFormat="1" ht="23.25" customHeight="1">
      <c r="B55" s="19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144"/>
      <c r="U55" s="144"/>
      <c r="V55" s="36"/>
    </row>
    <row r="56" spans="1:26" s="27" customFormat="1" ht="23.25" customHeight="1">
      <c r="B56" s="59" t="s">
        <v>678</v>
      </c>
      <c r="C56" s="59"/>
      <c r="D56" s="59"/>
      <c r="E56" s="59"/>
      <c r="F56" s="59"/>
      <c r="G56" s="59"/>
      <c r="H56" s="18"/>
      <c r="I56" s="18"/>
      <c r="J56" s="60"/>
      <c r="K56" s="171"/>
      <c r="L56" s="171"/>
      <c r="M56" s="171"/>
      <c r="N56" s="171"/>
      <c r="O56" s="171"/>
      <c r="P56" s="18"/>
      <c r="Q56" s="236"/>
      <c r="R56" s="236"/>
      <c r="S56" s="236"/>
      <c r="T56" s="74"/>
      <c r="U56" s="72"/>
      <c r="V56" s="36"/>
    </row>
    <row r="57" spans="1:26" s="27" customFormat="1" ht="23.25" customHeight="1">
      <c r="A57"/>
      <c r="B57" s="753" t="s">
        <v>665</v>
      </c>
      <c r="C57" s="764" t="s">
        <v>666</v>
      </c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/>
      <c r="V57" s="765"/>
      <c r="W57" s="765"/>
      <c r="X57" s="765"/>
      <c r="Y57" s="765"/>
      <c r="Z57" s="766"/>
    </row>
    <row r="58" spans="1:26" s="27" customFormat="1" ht="23.25" customHeight="1">
      <c r="A58"/>
      <c r="B58" s="754"/>
      <c r="C58" s="767">
        <v>2014</v>
      </c>
      <c r="D58" s="768"/>
      <c r="E58" s="768"/>
      <c r="F58" s="769"/>
      <c r="G58" s="767">
        <v>2015</v>
      </c>
      <c r="H58" s="768"/>
      <c r="I58" s="768"/>
      <c r="J58" s="769"/>
      <c r="K58" s="767">
        <v>2016</v>
      </c>
      <c r="L58" s="768"/>
      <c r="M58" s="768"/>
      <c r="N58" s="768"/>
      <c r="O58" s="767">
        <v>2017</v>
      </c>
      <c r="P58" s="768"/>
      <c r="Q58" s="768"/>
      <c r="R58" s="769"/>
      <c r="S58" s="770">
        <v>2018</v>
      </c>
      <c r="T58" s="771"/>
      <c r="U58" s="771"/>
      <c r="V58" s="772"/>
      <c r="W58" s="770">
        <v>2019</v>
      </c>
      <c r="X58" s="771"/>
      <c r="Y58" s="771"/>
      <c r="Z58" s="772"/>
    </row>
    <row r="59" spans="1:26" s="27" customFormat="1" ht="23.25" customHeight="1">
      <c r="A59"/>
      <c r="B59" s="196" t="s">
        <v>679</v>
      </c>
      <c r="C59" s="197" t="s">
        <v>680</v>
      </c>
      <c r="D59" s="197" t="s">
        <v>681</v>
      </c>
      <c r="E59" s="197" t="s">
        <v>682</v>
      </c>
      <c r="F59" s="198">
        <v>2</v>
      </c>
      <c r="G59" s="198" t="s">
        <v>680</v>
      </c>
      <c r="H59" s="198" t="s">
        <v>681</v>
      </c>
      <c r="I59" s="198" t="s">
        <v>682</v>
      </c>
      <c r="J59" s="198">
        <v>2</v>
      </c>
      <c r="K59" s="197" t="s">
        <v>680</v>
      </c>
      <c r="L59" s="198" t="s">
        <v>681</v>
      </c>
      <c r="M59" s="198" t="s">
        <v>682</v>
      </c>
      <c r="N59" s="198">
        <v>2</v>
      </c>
      <c r="O59" s="197" t="s">
        <v>680</v>
      </c>
      <c r="P59" s="198" t="s">
        <v>681</v>
      </c>
      <c r="Q59" s="198" t="s">
        <v>682</v>
      </c>
      <c r="R59" s="197">
        <v>2</v>
      </c>
      <c r="S59" s="120" t="s">
        <v>680</v>
      </c>
      <c r="T59" s="237" t="s">
        <v>681</v>
      </c>
      <c r="U59" s="237" t="s">
        <v>682</v>
      </c>
      <c r="V59" s="120">
        <v>2</v>
      </c>
      <c r="W59" s="120" t="s">
        <v>680</v>
      </c>
      <c r="X59" s="237" t="s">
        <v>681</v>
      </c>
      <c r="Y59" s="237" t="s">
        <v>682</v>
      </c>
      <c r="Z59" s="120">
        <v>2</v>
      </c>
    </row>
    <row r="60" spans="1:26" s="27" customFormat="1" ht="23.25" customHeight="1">
      <c r="A60"/>
      <c r="B60" s="177" t="s">
        <v>667</v>
      </c>
      <c r="C60" s="199">
        <v>1</v>
      </c>
      <c r="D60" s="199" t="s">
        <v>116</v>
      </c>
      <c r="E60" s="199">
        <v>1</v>
      </c>
      <c r="F60" s="200">
        <v>8</v>
      </c>
      <c r="G60" s="200">
        <v>1</v>
      </c>
      <c r="H60" s="199" t="s">
        <v>116</v>
      </c>
      <c r="I60" s="204">
        <v>1</v>
      </c>
      <c r="J60" s="204">
        <v>8</v>
      </c>
      <c r="K60" s="199">
        <v>1</v>
      </c>
      <c r="L60" s="204" t="s">
        <v>116</v>
      </c>
      <c r="M60" s="204">
        <v>2</v>
      </c>
      <c r="N60" s="204">
        <v>3</v>
      </c>
      <c r="O60" s="199">
        <v>1</v>
      </c>
      <c r="P60" s="204" t="s">
        <v>116</v>
      </c>
      <c r="Q60" s="204">
        <v>2</v>
      </c>
      <c r="R60" s="238">
        <v>5</v>
      </c>
      <c r="S60" s="66">
        <v>1</v>
      </c>
      <c r="T60" s="239" t="s">
        <v>116</v>
      </c>
      <c r="U60" s="239">
        <v>1</v>
      </c>
      <c r="V60" s="240">
        <v>7</v>
      </c>
      <c r="W60" s="66">
        <v>1</v>
      </c>
      <c r="X60" s="239" t="s">
        <v>116</v>
      </c>
      <c r="Y60" s="239">
        <v>1</v>
      </c>
      <c r="Z60" s="240">
        <v>9</v>
      </c>
    </row>
    <row r="61" spans="1:26" s="27" customFormat="1" ht="23.25" customHeight="1">
      <c r="A61"/>
      <c r="B61" s="177" t="s">
        <v>668</v>
      </c>
      <c r="C61" s="199" t="s">
        <v>116</v>
      </c>
      <c r="D61" s="199" t="s">
        <v>116</v>
      </c>
      <c r="E61" s="199" t="s">
        <v>116</v>
      </c>
      <c r="F61" s="200">
        <v>1</v>
      </c>
      <c r="G61" s="199" t="s">
        <v>116</v>
      </c>
      <c r="H61" s="199" t="s">
        <v>116</v>
      </c>
      <c r="I61" s="204" t="s">
        <v>116</v>
      </c>
      <c r="J61" s="204">
        <v>1</v>
      </c>
      <c r="K61" s="204" t="s">
        <v>116</v>
      </c>
      <c r="L61" s="204" t="s">
        <v>116</v>
      </c>
      <c r="M61" s="204" t="s">
        <v>116</v>
      </c>
      <c r="N61" s="204">
        <v>1</v>
      </c>
      <c r="O61" s="204" t="s">
        <v>116</v>
      </c>
      <c r="P61" s="204" t="s">
        <v>116</v>
      </c>
      <c r="Q61" s="204" t="s">
        <v>116</v>
      </c>
      <c r="R61" s="238" t="s">
        <v>116</v>
      </c>
      <c r="S61" s="239" t="s">
        <v>116</v>
      </c>
      <c r="T61" s="239" t="s">
        <v>116</v>
      </c>
      <c r="U61" s="239" t="s">
        <v>116</v>
      </c>
      <c r="V61" s="240" t="s">
        <v>116</v>
      </c>
      <c r="W61" s="239" t="s">
        <v>116</v>
      </c>
      <c r="X61" s="239" t="s">
        <v>116</v>
      </c>
      <c r="Y61" s="239" t="s">
        <v>116</v>
      </c>
      <c r="Z61" s="240">
        <v>1</v>
      </c>
    </row>
    <row r="62" spans="1:26" s="27" customFormat="1" ht="23.25" customHeight="1">
      <c r="A62"/>
      <c r="B62" s="164" t="s">
        <v>669</v>
      </c>
      <c r="C62" s="201" t="s">
        <v>116</v>
      </c>
      <c r="D62" s="201" t="s">
        <v>116</v>
      </c>
      <c r="E62" s="201" t="s">
        <v>116</v>
      </c>
      <c r="F62" s="202">
        <v>2</v>
      </c>
      <c r="G62" s="201" t="s">
        <v>116</v>
      </c>
      <c r="H62" s="201" t="s">
        <v>116</v>
      </c>
      <c r="I62" s="204" t="s">
        <v>116</v>
      </c>
      <c r="J62" s="204">
        <v>3</v>
      </c>
      <c r="K62" s="204" t="s">
        <v>116</v>
      </c>
      <c r="L62" s="204" t="s">
        <v>116</v>
      </c>
      <c r="M62" s="204" t="s">
        <v>116</v>
      </c>
      <c r="N62" s="204">
        <v>2</v>
      </c>
      <c r="O62" s="204" t="s">
        <v>116</v>
      </c>
      <c r="P62" s="204" t="s">
        <v>116</v>
      </c>
      <c r="Q62" s="204" t="s">
        <v>116</v>
      </c>
      <c r="R62" s="238">
        <v>3</v>
      </c>
      <c r="S62" s="239" t="s">
        <v>116</v>
      </c>
      <c r="T62" s="239" t="s">
        <v>116</v>
      </c>
      <c r="U62" s="239" t="s">
        <v>116</v>
      </c>
      <c r="V62" s="240">
        <v>3</v>
      </c>
      <c r="W62" s="239" t="s">
        <v>116</v>
      </c>
      <c r="X62" s="239" t="s">
        <v>116</v>
      </c>
      <c r="Y62" s="239" t="s">
        <v>116</v>
      </c>
      <c r="Z62" s="240">
        <v>3</v>
      </c>
    </row>
    <row r="63" spans="1:26" s="27" customFormat="1" ht="23.25" customHeight="1">
      <c r="A63"/>
      <c r="B63" s="203" t="s">
        <v>670</v>
      </c>
      <c r="C63" s="201" t="s">
        <v>116</v>
      </c>
      <c r="D63" s="201" t="s">
        <v>116</v>
      </c>
      <c r="E63" s="201" t="s">
        <v>116</v>
      </c>
      <c r="F63" s="202">
        <v>1</v>
      </c>
      <c r="G63" s="201" t="s">
        <v>116</v>
      </c>
      <c r="H63" s="201" t="s">
        <v>116</v>
      </c>
      <c r="I63" s="204" t="s">
        <v>116</v>
      </c>
      <c r="J63" s="204">
        <v>1</v>
      </c>
      <c r="K63" s="204" t="s">
        <v>116</v>
      </c>
      <c r="L63" s="204" t="s">
        <v>116</v>
      </c>
      <c r="M63" s="204" t="s">
        <v>116</v>
      </c>
      <c r="N63" s="204" t="s">
        <v>116</v>
      </c>
      <c r="O63" s="204" t="s">
        <v>116</v>
      </c>
      <c r="P63" s="204" t="s">
        <v>116</v>
      </c>
      <c r="Q63" s="204" t="s">
        <v>116</v>
      </c>
      <c r="R63" s="238" t="s">
        <v>116</v>
      </c>
      <c r="S63" s="239" t="s">
        <v>116</v>
      </c>
      <c r="T63" s="239" t="s">
        <v>116</v>
      </c>
      <c r="U63" s="239" t="s">
        <v>116</v>
      </c>
      <c r="V63" s="240">
        <v>1</v>
      </c>
      <c r="W63" s="239" t="s">
        <v>116</v>
      </c>
      <c r="X63" s="239" t="s">
        <v>116</v>
      </c>
      <c r="Y63" s="239" t="s">
        <v>116</v>
      </c>
      <c r="Z63" s="240">
        <v>2</v>
      </c>
    </row>
    <row r="64" spans="1:26" s="27" customFormat="1" ht="23.25" customHeight="1">
      <c r="A64"/>
      <c r="B64" s="164" t="s">
        <v>671</v>
      </c>
      <c r="C64" s="201" t="s">
        <v>116</v>
      </c>
      <c r="D64" s="201">
        <v>1</v>
      </c>
      <c r="E64" s="201">
        <v>1</v>
      </c>
      <c r="F64" s="202">
        <v>3</v>
      </c>
      <c r="G64" s="201" t="s">
        <v>116</v>
      </c>
      <c r="H64" s="204">
        <v>1</v>
      </c>
      <c r="I64" s="204" t="s">
        <v>116</v>
      </c>
      <c r="J64" s="204">
        <v>5</v>
      </c>
      <c r="K64" s="204" t="s">
        <v>116</v>
      </c>
      <c r="L64" s="204" t="s">
        <v>116</v>
      </c>
      <c r="M64" s="204" t="s">
        <v>116</v>
      </c>
      <c r="N64" s="204">
        <v>4</v>
      </c>
      <c r="O64" s="204" t="s">
        <v>116</v>
      </c>
      <c r="P64" s="204" t="s">
        <v>116</v>
      </c>
      <c r="Q64" s="204" t="s">
        <v>116</v>
      </c>
      <c r="R64" s="238">
        <v>5</v>
      </c>
      <c r="S64" s="239" t="s">
        <v>116</v>
      </c>
      <c r="T64" s="239" t="s">
        <v>116</v>
      </c>
      <c r="U64" s="239">
        <v>1</v>
      </c>
      <c r="V64" s="240">
        <v>5</v>
      </c>
      <c r="W64" s="239" t="s">
        <v>116</v>
      </c>
      <c r="X64" s="239" t="s">
        <v>116</v>
      </c>
      <c r="Y64" s="239">
        <v>1</v>
      </c>
      <c r="Z64" s="240">
        <v>4</v>
      </c>
    </row>
    <row r="65" spans="1:26" s="27" customFormat="1" ht="23.25" customHeight="1">
      <c r="A65"/>
      <c r="B65" s="164" t="s">
        <v>672</v>
      </c>
      <c r="C65" s="201" t="s">
        <v>116</v>
      </c>
      <c r="D65" s="201" t="s">
        <v>116</v>
      </c>
      <c r="E65" s="201" t="s">
        <v>116</v>
      </c>
      <c r="F65" s="201" t="s">
        <v>116</v>
      </c>
      <c r="G65" s="201" t="s">
        <v>116</v>
      </c>
      <c r="H65" s="204" t="s">
        <v>116</v>
      </c>
      <c r="I65" s="204" t="s">
        <v>116</v>
      </c>
      <c r="J65" s="204" t="s">
        <v>116</v>
      </c>
      <c r="K65" s="204" t="s">
        <v>116</v>
      </c>
      <c r="L65" s="204" t="s">
        <v>116</v>
      </c>
      <c r="M65" s="204" t="s">
        <v>116</v>
      </c>
      <c r="N65" s="204" t="s">
        <v>116</v>
      </c>
      <c r="O65" s="204" t="s">
        <v>116</v>
      </c>
      <c r="P65" s="204" t="s">
        <v>116</v>
      </c>
      <c r="Q65" s="204" t="s">
        <v>116</v>
      </c>
      <c r="R65" s="238" t="s">
        <v>116</v>
      </c>
      <c r="S65" s="239" t="s">
        <v>116</v>
      </c>
      <c r="T65" s="239" t="s">
        <v>116</v>
      </c>
      <c r="U65" s="239" t="s">
        <v>116</v>
      </c>
      <c r="V65" s="240">
        <v>1</v>
      </c>
      <c r="W65" s="239" t="s">
        <v>116</v>
      </c>
      <c r="X65" s="239" t="s">
        <v>116</v>
      </c>
      <c r="Y65" s="239" t="s">
        <v>116</v>
      </c>
      <c r="Z65" s="240">
        <v>1</v>
      </c>
    </row>
    <row r="66" spans="1:26" s="27" customFormat="1" ht="23.25" customHeight="1">
      <c r="A66"/>
      <c r="B66" s="164" t="s">
        <v>673</v>
      </c>
      <c r="C66" s="201" t="s">
        <v>116</v>
      </c>
      <c r="D66" s="201" t="s">
        <v>116</v>
      </c>
      <c r="E66" s="201" t="s">
        <v>116</v>
      </c>
      <c r="F66" s="201" t="s">
        <v>116</v>
      </c>
      <c r="G66" s="201" t="s">
        <v>116</v>
      </c>
      <c r="H66" s="204" t="s">
        <v>116</v>
      </c>
      <c r="I66" s="204" t="s">
        <v>116</v>
      </c>
      <c r="J66" s="204" t="s">
        <v>116</v>
      </c>
      <c r="K66" s="204" t="s">
        <v>116</v>
      </c>
      <c r="L66" s="204" t="s">
        <v>116</v>
      </c>
      <c r="M66" s="204" t="s">
        <v>116</v>
      </c>
      <c r="N66" s="204" t="s">
        <v>116</v>
      </c>
      <c r="O66" s="204" t="s">
        <v>116</v>
      </c>
      <c r="P66" s="204" t="s">
        <v>116</v>
      </c>
      <c r="Q66" s="204" t="s">
        <v>116</v>
      </c>
      <c r="R66" s="238" t="s">
        <v>116</v>
      </c>
      <c r="S66" s="239" t="s">
        <v>116</v>
      </c>
      <c r="T66" s="239" t="s">
        <v>116</v>
      </c>
      <c r="U66" s="239" t="s">
        <v>116</v>
      </c>
      <c r="V66" s="240" t="s">
        <v>116</v>
      </c>
      <c r="W66" s="239" t="s">
        <v>116</v>
      </c>
      <c r="X66" s="239" t="s">
        <v>116</v>
      </c>
      <c r="Y66" s="239" t="s">
        <v>116</v>
      </c>
      <c r="Z66" s="239" t="s">
        <v>116</v>
      </c>
    </row>
    <row r="67" spans="1:26" s="27" customFormat="1" ht="23.25" customHeight="1">
      <c r="A67"/>
      <c r="B67" s="164" t="s">
        <v>674</v>
      </c>
      <c r="C67" s="201" t="s">
        <v>116</v>
      </c>
      <c r="D67" s="201" t="s">
        <v>116</v>
      </c>
      <c r="E67" s="201" t="s">
        <v>116</v>
      </c>
      <c r="F67" s="202">
        <v>2</v>
      </c>
      <c r="G67" s="201" t="s">
        <v>116</v>
      </c>
      <c r="H67" s="204" t="s">
        <v>116</v>
      </c>
      <c r="I67" s="204" t="s">
        <v>116</v>
      </c>
      <c r="J67" s="204">
        <v>1</v>
      </c>
      <c r="K67" s="204" t="s">
        <v>116</v>
      </c>
      <c r="L67" s="204" t="s">
        <v>116</v>
      </c>
      <c r="M67" s="204" t="s">
        <v>116</v>
      </c>
      <c r="N67" s="204">
        <v>2</v>
      </c>
      <c r="O67" s="204" t="s">
        <v>116</v>
      </c>
      <c r="P67" s="204" t="s">
        <v>116</v>
      </c>
      <c r="Q67" s="204" t="s">
        <v>116</v>
      </c>
      <c r="R67" s="238">
        <v>2</v>
      </c>
      <c r="S67" s="239" t="s">
        <v>116</v>
      </c>
      <c r="T67" s="239" t="s">
        <v>116</v>
      </c>
      <c r="U67" s="239" t="s">
        <v>116</v>
      </c>
      <c r="V67" s="240">
        <v>2</v>
      </c>
      <c r="W67" s="239" t="s">
        <v>116</v>
      </c>
      <c r="X67" s="239" t="s">
        <v>116</v>
      </c>
      <c r="Y67" s="239" t="s">
        <v>116</v>
      </c>
      <c r="Z67" s="240">
        <v>1</v>
      </c>
    </row>
    <row r="68" spans="1:26" s="27" customFormat="1" ht="23.25" customHeight="1">
      <c r="A68"/>
      <c r="B68" s="177" t="s">
        <v>509</v>
      </c>
      <c r="C68" s="241" t="s">
        <v>116</v>
      </c>
      <c r="D68" s="241" t="s">
        <v>116</v>
      </c>
      <c r="E68" s="241" t="s">
        <v>116</v>
      </c>
      <c r="F68" s="242">
        <v>1</v>
      </c>
      <c r="G68" s="241" t="s">
        <v>116</v>
      </c>
      <c r="H68" s="243" t="s">
        <v>116</v>
      </c>
      <c r="I68" s="243" t="s">
        <v>116</v>
      </c>
      <c r="J68" s="243">
        <v>1</v>
      </c>
      <c r="K68" s="243" t="s">
        <v>116</v>
      </c>
      <c r="L68" s="243" t="s">
        <v>116</v>
      </c>
      <c r="M68" s="243" t="s">
        <v>116</v>
      </c>
      <c r="N68" s="243" t="s">
        <v>116</v>
      </c>
      <c r="O68" s="243" t="s">
        <v>116</v>
      </c>
      <c r="P68" s="243" t="s">
        <v>116</v>
      </c>
      <c r="Q68" s="243" t="s">
        <v>116</v>
      </c>
      <c r="R68" s="265" t="s">
        <v>116</v>
      </c>
      <c r="S68" s="266" t="s">
        <v>116</v>
      </c>
      <c r="T68" s="266" t="s">
        <v>116</v>
      </c>
      <c r="U68" s="266" t="s">
        <v>116</v>
      </c>
      <c r="V68" s="267" t="s">
        <v>116</v>
      </c>
      <c r="W68" s="266" t="s">
        <v>116</v>
      </c>
      <c r="X68" s="266" t="s">
        <v>116</v>
      </c>
      <c r="Y68" s="266" t="s">
        <v>116</v>
      </c>
      <c r="Z68" s="267">
        <v>1</v>
      </c>
    </row>
    <row r="69" spans="1:26" s="27" customFormat="1" ht="23.25" customHeight="1">
      <c r="A69"/>
      <c r="B69" s="167" t="s">
        <v>6</v>
      </c>
      <c r="C69" s="168">
        <f>SUM(C60:C68)</f>
        <v>1</v>
      </c>
      <c r="D69" s="169">
        <f t="shared" ref="D69:M69" si="11">SUM(D60:D68)</f>
        <v>1</v>
      </c>
      <c r="E69" s="169">
        <f t="shared" si="11"/>
        <v>2</v>
      </c>
      <c r="F69" s="169">
        <f t="shared" si="11"/>
        <v>18</v>
      </c>
      <c r="G69" s="169">
        <f t="shared" si="11"/>
        <v>1</v>
      </c>
      <c r="H69" s="169">
        <f t="shared" si="11"/>
        <v>1</v>
      </c>
      <c r="I69" s="169">
        <f t="shared" si="11"/>
        <v>1</v>
      </c>
      <c r="J69" s="169">
        <f t="shared" si="11"/>
        <v>20</v>
      </c>
      <c r="K69" s="169">
        <f t="shared" si="11"/>
        <v>1</v>
      </c>
      <c r="L69" s="169">
        <f t="shared" si="11"/>
        <v>0</v>
      </c>
      <c r="M69" s="169">
        <f t="shared" si="11"/>
        <v>2</v>
      </c>
      <c r="N69" s="169">
        <f t="shared" ref="N69" si="12">SUM(N60:N68)</f>
        <v>12</v>
      </c>
      <c r="O69" s="169">
        <f t="shared" ref="O69:Z69" si="13">SUM(O60:O68)</f>
        <v>1</v>
      </c>
      <c r="P69" s="169">
        <f t="shared" si="13"/>
        <v>0</v>
      </c>
      <c r="Q69" s="169">
        <f t="shared" si="13"/>
        <v>2</v>
      </c>
      <c r="R69" s="215">
        <f t="shared" si="13"/>
        <v>15</v>
      </c>
      <c r="S69" s="223">
        <f t="shared" si="13"/>
        <v>1</v>
      </c>
      <c r="T69" s="223">
        <f t="shared" si="13"/>
        <v>0</v>
      </c>
      <c r="U69" s="223">
        <f t="shared" si="13"/>
        <v>2</v>
      </c>
      <c r="V69" s="224">
        <f t="shared" si="13"/>
        <v>19</v>
      </c>
      <c r="W69" s="223">
        <f t="shared" si="13"/>
        <v>1</v>
      </c>
      <c r="X69" s="223">
        <f t="shared" si="13"/>
        <v>0</v>
      </c>
      <c r="Y69" s="223">
        <f t="shared" si="13"/>
        <v>2</v>
      </c>
      <c r="Z69" s="224">
        <f t="shared" si="13"/>
        <v>22</v>
      </c>
    </row>
    <row r="70" spans="1:26" s="27" customFormat="1" ht="23.25" customHeight="1">
      <c r="A70"/>
      <c r="B70" s="170" t="s">
        <v>7</v>
      </c>
      <c r="C70" s="244"/>
      <c r="D70" s="32"/>
      <c r="E70" s="32"/>
      <c r="F70" s="32"/>
      <c r="G70" s="32"/>
      <c r="H70" s="60"/>
      <c r="I70" s="60"/>
      <c r="J70" s="60"/>
      <c r="K70" s="171"/>
      <c r="L70" s="171"/>
      <c r="M70" s="171"/>
      <c r="N70" s="171"/>
      <c r="O70" s="171"/>
      <c r="P70" s="18"/>
      <c r="Q70" s="236"/>
      <c r="R70" s="236"/>
      <c r="S70" s="236"/>
      <c r="T70" s="74"/>
      <c r="U70" s="144"/>
      <c r="V70" s="36"/>
    </row>
    <row r="71" spans="1:26" s="27" customFormat="1" ht="23.25" customHeight="1">
      <c r="A71"/>
      <c r="B71" s="32"/>
      <c r="C71" s="60"/>
      <c r="D71" s="60"/>
      <c r="E71" s="60"/>
      <c r="F71" s="60"/>
      <c r="G71" s="60"/>
      <c r="H71" s="60"/>
      <c r="I71" s="60"/>
      <c r="J71" s="60"/>
      <c r="K71" s="171"/>
      <c r="L71" s="171"/>
      <c r="M71" s="171"/>
      <c r="N71" s="171"/>
      <c r="O71" s="171"/>
      <c r="P71" s="18"/>
      <c r="Q71" s="236"/>
      <c r="R71" s="236"/>
      <c r="S71" s="236"/>
      <c r="T71" s="74"/>
      <c r="U71" s="144"/>
      <c r="V71" s="36"/>
    </row>
    <row r="72" spans="1:26" s="27" customFormat="1" ht="23.25" customHeight="1">
      <c r="A72"/>
      <c r="B72" s="59" t="s">
        <v>683</v>
      </c>
      <c r="C72" s="60"/>
      <c r="D72" s="60"/>
      <c r="E72" s="60"/>
      <c r="F72" s="60"/>
      <c r="G72" s="60"/>
      <c r="H72" s="60"/>
      <c r="I72" s="60"/>
      <c r="J72" s="60"/>
      <c r="K72" s="171"/>
      <c r="L72" s="171"/>
      <c r="M72" s="171"/>
      <c r="N72" s="171"/>
      <c r="O72" s="171"/>
      <c r="P72" s="18"/>
      <c r="Q72" s="236"/>
      <c r="R72" s="236"/>
      <c r="S72" s="236"/>
      <c r="T72" s="74"/>
      <c r="U72" s="144"/>
      <c r="V72" s="36"/>
    </row>
    <row r="73" spans="1:26" s="27" customFormat="1" ht="23.25" customHeight="1">
      <c r="A73"/>
      <c r="B73" s="753" t="s">
        <v>665</v>
      </c>
      <c r="C73" s="746" t="s">
        <v>666</v>
      </c>
      <c r="D73" s="747"/>
      <c r="E73" s="747"/>
      <c r="F73" s="747"/>
      <c r="G73" s="747"/>
      <c r="H73" s="748"/>
      <c r="I73" s="60"/>
      <c r="J73" s="60"/>
      <c r="K73" s="171"/>
      <c r="L73" s="171"/>
      <c r="M73" s="171"/>
      <c r="N73" s="171"/>
      <c r="O73" s="171"/>
      <c r="P73" s="18"/>
      <c r="Q73" s="236"/>
      <c r="R73" s="236"/>
      <c r="S73" s="236"/>
      <c r="T73" s="74"/>
      <c r="U73" s="144"/>
      <c r="V73" s="36"/>
    </row>
    <row r="74" spans="1:26" s="27" customFormat="1" ht="23.25" customHeight="1">
      <c r="A74"/>
      <c r="B74" s="754"/>
      <c r="C74" s="245">
        <v>2014</v>
      </c>
      <c r="D74" s="245">
        <v>2015</v>
      </c>
      <c r="E74" s="245">
        <v>2016</v>
      </c>
      <c r="F74" s="245">
        <v>2017</v>
      </c>
      <c r="G74" s="246">
        <v>2018</v>
      </c>
      <c r="H74" s="246">
        <v>2019</v>
      </c>
      <c r="I74" s="60"/>
      <c r="J74" s="60"/>
      <c r="K74" s="171"/>
      <c r="L74" s="171"/>
      <c r="M74" s="171"/>
      <c r="N74" s="171"/>
      <c r="O74" s="171"/>
      <c r="P74" s="18"/>
      <c r="Q74" s="236"/>
      <c r="R74" s="236"/>
      <c r="S74" s="236"/>
      <c r="T74" s="74"/>
      <c r="U74" s="144"/>
      <c r="V74" s="36"/>
    </row>
    <row r="75" spans="1:26" s="27" customFormat="1" ht="23.25" customHeight="1">
      <c r="A75"/>
      <c r="B75" s="159" t="s">
        <v>684</v>
      </c>
      <c r="C75" s="247">
        <v>3</v>
      </c>
      <c r="D75" s="248">
        <v>2</v>
      </c>
      <c r="E75" s="247">
        <v>2</v>
      </c>
      <c r="F75" s="248">
        <v>3</v>
      </c>
      <c r="G75" s="249">
        <v>3</v>
      </c>
      <c r="H75" s="249">
        <v>1</v>
      </c>
      <c r="I75" s="60"/>
      <c r="J75" s="60"/>
      <c r="K75" s="171"/>
      <c r="L75" s="171"/>
      <c r="M75" s="171"/>
      <c r="N75" s="171"/>
      <c r="O75" s="171"/>
      <c r="P75" s="18"/>
      <c r="Q75" s="236"/>
      <c r="R75" s="236"/>
      <c r="S75" s="236"/>
      <c r="T75" s="74"/>
      <c r="U75" s="144"/>
      <c r="V75" s="36"/>
    </row>
    <row r="76" spans="1:26" s="27" customFormat="1" ht="23.25" customHeight="1">
      <c r="A76"/>
      <c r="B76" s="167" t="s">
        <v>6</v>
      </c>
      <c r="C76" s="168">
        <f t="shared" ref="C76:H76" si="14">SUM(C75:C75)</f>
        <v>3</v>
      </c>
      <c r="D76" s="169">
        <f t="shared" si="14"/>
        <v>2</v>
      </c>
      <c r="E76" s="169">
        <f t="shared" si="14"/>
        <v>2</v>
      </c>
      <c r="F76" s="169">
        <f t="shared" si="14"/>
        <v>3</v>
      </c>
      <c r="G76" s="223">
        <f t="shared" si="14"/>
        <v>3</v>
      </c>
      <c r="H76" s="224">
        <f t="shared" si="14"/>
        <v>1</v>
      </c>
      <c r="I76" s="60"/>
      <c r="J76" s="60"/>
      <c r="K76" s="171"/>
      <c r="L76" s="171"/>
      <c r="M76" s="171"/>
      <c r="N76" s="171"/>
      <c r="O76" s="171"/>
      <c r="P76" s="18"/>
      <c r="Q76" s="236"/>
      <c r="R76" s="236"/>
      <c r="S76" s="236"/>
      <c r="T76" s="74"/>
      <c r="U76" s="144"/>
      <c r="V76" s="36"/>
    </row>
    <row r="77" spans="1:26" s="27" customFormat="1" ht="23.25" customHeight="1">
      <c r="A77"/>
      <c r="B77" s="170" t="s">
        <v>7</v>
      </c>
      <c r="C77" s="250"/>
      <c r="D77" s="250"/>
      <c r="E77" s="60"/>
      <c r="F77" s="60"/>
      <c r="G77" s="60"/>
      <c r="H77" s="60"/>
      <c r="I77" s="60"/>
      <c r="J77" s="60"/>
      <c r="K77" s="171"/>
      <c r="L77" s="171"/>
      <c r="M77" s="171"/>
      <c r="N77" s="171"/>
      <c r="O77" s="171"/>
      <c r="P77" s="18"/>
      <c r="Q77" s="236"/>
      <c r="R77" s="236"/>
      <c r="S77" s="236"/>
      <c r="T77" s="74"/>
      <c r="U77" s="144"/>
      <c r="V77" s="36"/>
    </row>
    <row r="78" spans="1:26" s="27" customFormat="1" ht="23.25" customHeight="1">
      <c r="A78"/>
      <c r="B78" s="171"/>
      <c r="C78" s="18"/>
      <c r="D78" s="18"/>
      <c r="E78" s="18"/>
      <c r="F78" s="18"/>
      <c r="G78" s="18"/>
      <c r="H78" s="18"/>
      <c r="I78" s="18"/>
      <c r="J78" s="18"/>
      <c r="K78" s="171"/>
      <c r="L78" s="171"/>
      <c r="M78" s="171"/>
      <c r="N78" s="171"/>
      <c r="O78" s="171"/>
      <c r="P78" s="18"/>
      <c r="Q78" s="236"/>
      <c r="R78" s="236"/>
      <c r="S78" s="236"/>
      <c r="T78" s="74"/>
      <c r="U78" s="144"/>
      <c r="V78" s="36"/>
    </row>
    <row r="79" spans="1:26" s="27" customFormat="1" ht="23.25" customHeight="1">
      <c r="A79"/>
      <c r="B79" s="17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236"/>
      <c r="R79" s="236"/>
      <c r="S79" s="236"/>
      <c r="T79" s="74"/>
      <c r="U79" s="144"/>
      <c r="V79" s="36"/>
    </row>
    <row r="80" spans="1:26" s="27" customFormat="1" ht="23.25" customHeight="1">
      <c r="A80"/>
      <c r="B80" s="251" t="s">
        <v>685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36"/>
      <c r="R80" s="236"/>
      <c r="S80" s="236"/>
      <c r="T80" s="74"/>
      <c r="U80" s="144"/>
      <c r="V80" s="36"/>
    </row>
    <row r="81" spans="1:22" s="27" customFormat="1" ht="23.25" customHeight="1">
      <c r="A81"/>
      <c r="B81" s="757" t="s">
        <v>665</v>
      </c>
      <c r="C81" s="760" t="s">
        <v>686</v>
      </c>
      <c r="D81" s="760"/>
      <c r="E81" s="760" t="s">
        <v>687</v>
      </c>
      <c r="F81" s="760"/>
      <c r="G81" s="762" t="s">
        <v>688</v>
      </c>
      <c r="H81" s="762"/>
      <c r="I81" s="760" t="s">
        <v>689</v>
      </c>
      <c r="J81" s="760"/>
      <c r="K81" s="749" t="s">
        <v>690</v>
      </c>
      <c r="L81" s="750"/>
      <c r="M81" s="750"/>
      <c r="N81" s="750"/>
      <c r="O81" s="750"/>
      <c r="P81" s="750"/>
      <c r="Q81" s="750"/>
      <c r="R81" s="751"/>
      <c r="S81" s="268"/>
      <c r="T81" s="269"/>
      <c r="U81" s="144"/>
      <c r="V81" s="36"/>
    </row>
    <row r="82" spans="1:22" s="27" customFormat="1" ht="23.25" customHeight="1">
      <c r="A82"/>
      <c r="B82" s="758"/>
      <c r="C82" s="761"/>
      <c r="D82" s="761"/>
      <c r="E82" s="761"/>
      <c r="F82" s="761"/>
      <c r="G82" s="763"/>
      <c r="H82" s="763"/>
      <c r="I82" s="761"/>
      <c r="J82" s="761"/>
      <c r="K82" s="752" t="s">
        <v>691</v>
      </c>
      <c r="L82" s="752"/>
      <c r="M82" s="749" t="s">
        <v>692</v>
      </c>
      <c r="N82" s="751"/>
      <c r="O82" s="261" t="s">
        <v>693</v>
      </c>
      <c r="P82" s="261"/>
      <c r="Q82" s="260" t="s">
        <v>694</v>
      </c>
      <c r="R82" s="260"/>
      <c r="U82" s="144"/>
      <c r="V82" s="36"/>
    </row>
    <row r="83" spans="1:22" s="27" customFormat="1" ht="23.25" customHeight="1">
      <c r="A83"/>
      <c r="B83" s="759"/>
      <c r="C83" s="252" t="s">
        <v>695</v>
      </c>
      <c r="D83" s="252" t="s">
        <v>411</v>
      </c>
      <c r="E83" s="252" t="s">
        <v>695</v>
      </c>
      <c r="F83" s="252" t="s">
        <v>411</v>
      </c>
      <c r="G83" s="252" t="s">
        <v>695</v>
      </c>
      <c r="H83" s="252" t="s">
        <v>411</v>
      </c>
      <c r="I83" s="252" t="s">
        <v>695</v>
      </c>
      <c r="J83" s="252" t="s">
        <v>411</v>
      </c>
      <c r="K83" s="252" t="s">
        <v>695</v>
      </c>
      <c r="L83" s="252" t="s">
        <v>411</v>
      </c>
      <c r="M83" s="252" t="s">
        <v>695</v>
      </c>
      <c r="N83" s="252" t="s">
        <v>411</v>
      </c>
      <c r="O83" s="252" t="s">
        <v>695</v>
      </c>
      <c r="P83" s="252" t="s">
        <v>411</v>
      </c>
      <c r="Q83" s="252" t="s">
        <v>695</v>
      </c>
      <c r="R83" s="252" t="s">
        <v>411</v>
      </c>
      <c r="U83" s="144"/>
      <c r="V83" s="36"/>
    </row>
    <row r="84" spans="1:22" s="27" customFormat="1" ht="23.25" customHeight="1">
      <c r="A84"/>
      <c r="B84" s="159" t="s">
        <v>667</v>
      </c>
      <c r="C84" s="253">
        <v>27</v>
      </c>
      <c r="D84" s="253">
        <v>27</v>
      </c>
      <c r="E84" s="253">
        <v>154</v>
      </c>
      <c r="F84" s="253">
        <v>154</v>
      </c>
      <c r="G84" s="253">
        <v>283</v>
      </c>
      <c r="H84" s="253">
        <v>249</v>
      </c>
      <c r="I84" s="253">
        <v>499</v>
      </c>
      <c r="J84" s="253">
        <v>475</v>
      </c>
      <c r="K84" s="262">
        <f>E84/C84</f>
        <v>5.7037037037037033</v>
      </c>
      <c r="L84" s="262">
        <f>F84/D84</f>
        <v>5.7037037037037033</v>
      </c>
      <c r="M84" s="262">
        <f>G84/E84</f>
        <v>1.8376623376623376</v>
      </c>
      <c r="N84" s="262">
        <f>H84/F84</f>
        <v>1.6168831168831168</v>
      </c>
      <c r="O84" s="262">
        <f t="shared" ref="O84:P91" si="15">G84/C84</f>
        <v>10.481481481481481</v>
      </c>
      <c r="P84" s="262">
        <f t="shared" si="15"/>
        <v>9.2222222222222214</v>
      </c>
      <c r="Q84" s="262">
        <f t="shared" ref="Q84:R91" si="16">I84/C84</f>
        <v>18.481481481481481</v>
      </c>
      <c r="R84" s="262">
        <f t="shared" si="16"/>
        <v>17.592592592592592</v>
      </c>
      <c r="U84" s="144"/>
      <c r="V84" s="36"/>
    </row>
    <row r="85" spans="1:22" s="27" customFormat="1" ht="23.25" customHeight="1">
      <c r="A85"/>
      <c r="B85" s="161" t="s">
        <v>668</v>
      </c>
      <c r="C85" s="254">
        <v>13</v>
      </c>
      <c r="D85" s="254">
        <v>13</v>
      </c>
      <c r="E85" s="254">
        <v>61</v>
      </c>
      <c r="F85" s="254">
        <v>63</v>
      </c>
      <c r="G85" s="254">
        <v>177</v>
      </c>
      <c r="H85" s="254">
        <v>172</v>
      </c>
      <c r="I85" s="254">
        <v>198</v>
      </c>
      <c r="J85" s="254">
        <v>195</v>
      </c>
      <c r="K85" s="263">
        <f t="shared" ref="K85:M91" si="17">E85/C85</f>
        <v>4.6923076923076925</v>
      </c>
      <c r="L85" s="263">
        <f>F85/D85</f>
        <v>4.8461538461538458</v>
      </c>
      <c r="M85" s="263">
        <f t="shared" si="17"/>
        <v>2.901639344262295</v>
      </c>
      <c r="N85" s="263">
        <f t="shared" ref="N85:N91" si="18">H85/F85</f>
        <v>2.7301587301587302</v>
      </c>
      <c r="O85" s="263">
        <f t="shared" si="15"/>
        <v>13.615384615384615</v>
      </c>
      <c r="P85" s="263">
        <f t="shared" si="15"/>
        <v>13.23076923076923</v>
      </c>
      <c r="Q85" s="263">
        <f t="shared" si="16"/>
        <v>15.23076923076923</v>
      </c>
      <c r="R85" s="263">
        <f t="shared" si="16"/>
        <v>15</v>
      </c>
      <c r="U85" s="144"/>
      <c r="V85" s="36"/>
    </row>
    <row r="86" spans="1:22" s="27" customFormat="1" ht="23.25" customHeight="1">
      <c r="A86"/>
      <c r="B86" s="64" t="s">
        <v>669</v>
      </c>
      <c r="C86" s="254">
        <v>9</v>
      </c>
      <c r="D86" s="254">
        <v>9</v>
      </c>
      <c r="E86" s="254">
        <v>23</v>
      </c>
      <c r="F86" s="254">
        <v>24</v>
      </c>
      <c r="G86" s="254">
        <v>79</v>
      </c>
      <c r="H86" s="254">
        <v>80</v>
      </c>
      <c r="I86" s="254">
        <v>66</v>
      </c>
      <c r="J86" s="254">
        <v>70</v>
      </c>
      <c r="K86" s="263">
        <f t="shared" si="17"/>
        <v>2.5555555555555554</v>
      </c>
      <c r="L86" s="263">
        <f t="shared" si="17"/>
        <v>2.6666666666666665</v>
      </c>
      <c r="M86" s="263">
        <f t="shared" si="17"/>
        <v>3.4347826086956523</v>
      </c>
      <c r="N86" s="263">
        <f t="shared" si="18"/>
        <v>3.3333333333333335</v>
      </c>
      <c r="O86" s="263">
        <f t="shared" si="15"/>
        <v>8.7777777777777786</v>
      </c>
      <c r="P86" s="263">
        <f t="shared" si="15"/>
        <v>8.8888888888888893</v>
      </c>
      <c r="Q86" s="263">
        <f t="shared" si="16"/>
        <v>7.333333333333333</v>
      </c>
      <c r="R86" s="263">
        <f t="shared" si="16"/>
        <v>7.7777777777777777</v>
      </c>
      <c r="U86" s="144"/>
      <c r="V86" s="36"/>
    </row>
    <row r="87" spans="1:22" s="27" customFormat="1" ht="23.25" customHeight="1">
      <c r="A87"/>
      <c r="B87" s="64" t="s">
        <v>670</v>
      </c>
      <c r="C87" s="254">
        <v>21</v>
      </c>
      <c r="D87" s="254">
        <v>22</v>
      </c>
      <c r="E87" s="254">
        <v>78</v>
      </c>
      <c r="F87" s="254">
        <v>77</v>
      </c>
      <c r="G87" s="254">
        <v>120</v>
      </c>
      <c r="H87" s="254">
        <v>116</v>
      </c>
      <c r="I87" s="254">
        <v>120</v>
      </c>
      <c r="J87" s="254">
        <v>119</v>
      </c>
      <c r="K87" s="263">
        <f t="shared" si="17"/>
        <v>3.7142857142857144</v>
      </c>
      <c r="L87" s="263">
        <f t="shared" si="17"/>
        <v>3.5</v>
      </c>
      <c r="M87" s="263">
        <f t="shared" si="17"/>
        <v>1.5384615384615385</v>
      </c>
      <c r="N87" s="263">
        <f t="shared" si="18"/>
        <v>1.5064935064935066</v>
      </c>
      <c r="O87" s="263">
        <f t="shared" si="15"/>
        <v>5.7142857142857144</v>
      </c>
      <c r="P87" s="263">
        <f t="shared" si="15"/>
        <v>5.2727272727272725</v>
      </c>
      <c r="Q87" s="263">
        <f t="shared" si="16"/>
        <v>5.7142857142857144</v>
      </c>
      <c r="R87" s="263">
        <f t="shared" si="16"/>
        <v>5.4090909090909092</v>
      </c>
      <c r="U87" s="144"/>
      <c r="V87" s="36"/>
    </row>
    <row r="88" spans="1:22" s="27" customFormat="1" ht="23.25" customHeight="1">
      <c r="A88"/>
      <c r="B88" s="64" t="s">
        <v>671</v>
      </c>
      <c r="C88" s="254">
        <v>51</v>
      </c>
      <c r="D88" s="254">
        <v>59</v>
      </c>
      <c r="E88" s="254">
        <v>161</v>
      </c>
      <c r="F88" s="254">
        <v>181</v>
      </c>
      <c r="G88" s="254">
        <v>385</v>
      </c>
      <c r="H88" s="254">
        <v>414</v>
      </c>
      <c r="I88" s="254">
        <v>520</v>
      </c>
      <c r="J88" s="254">
        <v>500</v>
      </c>
      <c r="K88" s="263">
        <f t="shared" si="17"/>
        <v>3.1568627450980391</v>
      </c>
      <c r="L88" s="263">
        <f t="shared" si="17"/>
        <v>3.0677966101694913</v>
      </c>
      <c r="M88" s="263">
        <f t="shared" si="17"/>
        <v>2.3913043478260869</v>
      </c>
      <c r="N88" s="263">
        <f t="shared" si="18"/>
        <v>2.2872928176795582</v>
      </c>
      <c r="O88" s="263">
        <f t="shared" si="15"/>
        <v>7.5490196078431371</v>
      </c>
      <c r="P88" s="263">
        <f t="shared" si="15"/>
        <v>7.0169491525423728</v>
      </c>
      <c r="Q88" s="263">
        <f t="shared" si="16"/>
        <v>10.196078431372548</v>
      </c>
      <c r="R88" s="263">
        <f t="shared" si="16"/>
        <v>8.4745762711864412</v>
      </c>
      <c r="U88" s="144"/>
      <c r="V88" s="36"/>
    </row>
    <row r="89" spans="1:22" s="27" customFormat="1" ht="23.25" customHeight="1">
      <c r="A89"/>
      <c r="B89" s="64" t="s">
        <v>672</v>
      </c>
      <c r="C89" s="254">
        <v>17</v>
      </c>
      <c r="D89" s="254">
        <v>20</v>
      </c>
      <c r="E89" s="254">
        <v>45</v>
      </c>
      <c r="F89" s="254">
        <v>51</v>
      </c>
      <c r="G89" s="254">
        <v>129</v>
      </c>
      <c r="H89" s="254">
        <v>116</v>
      </c>
      <c r="I89" s="254">
        <v>90</v>
      </c>
      <c r="J89" s="254">
        <v>95</v>
      </c>
      <c r="K89" s="263">
        <f t="shared" si="17"/>
        <v>2.6470588235294117</v>
      </c>
      <c r="L89" s="263">
        <f t="shared" si="17"/>
        <v>2.5499999999999998</v>
      </c>
      <c r="M89" s="263">
        <f t="shared" si="17"/>
        <v>2.8666666666666667</v>
      </c>
      <c r="N89" s="263">
        <f t="shared" si="18"/>
        <v>2.2745098039215685</v>
      </c>
      <c r="O89" s="263">
        <f t="shared" si="15"/>
        <v>7.5882352941176467</v>
      </c>
      <c r="P89" s="263">
        <f t="shared" si="15"/>
        <v>5.8</v>
      </c>
      <c r="Q89" s="263">
        <f t="shared" si="16"/>
        <v>5.2941176470588234</v>
      </c>
      <c r="R89" s="263">
        <f t="shared" si="16"/>
        <v>4.75</v>
      </c>
      <c r="U89" s="144"/>
      <c r="V89" s="36"/>
    </row>
    <row r="90" spans="1:22" s="27" customFormat="1" ht="23.25" customHeight="1">
      <c r="A90"/>
      <c r="B90" s="64" t="s">
        <v>673</v>
      </c>
      <c r="C90" s="254">
        <v>8</v>
      </c>
      <c r="D90" s="254">
        <v>7</v>
      </c>
      <c r="E90" s="254">
        <v>38</v>
      </c>
      <c r="F90" s="254">
        <v>33</v>
      </c>
      <c r="G90" s="254">
        <v>53</v>
      </c>
      <c r="H90" s="254">
        <v>54</v>
      </c>
      <c r="I90" s="254">
        <v>44</v>
      </c>
      <c r="J90" s="254">
        <v>28</v>
      </c>
      <c r="K90" s="263">
        <f t="shared" si="17"/>
        <v>4.75</v>
      </c>
      <c r="L90" s="263">
        <f t="shared" si="17"/>
        <v>4.7142857142857144</v>
      </c>
      <c r="M90" s="263">
        <f t="shared" si="17"/>
        <v>1.3947368421052631</v>
      </c>
      <c r="N90" s="263">
        <f t="shared" si="18"/>
        <v>1.6363636363636365</v>
      </c>
      <c r="O90" s="263">
        <f t="shared" si="15"/>
        <v>6.625</v>
      </c>
      <c r="P90" s="263">
        <f t="shared" si="15"/>
        <v>7.7142857142857144</v>
      </c>
      <c r="Q90" s="263">
        <f t="shared" si="16"/>
        <v>5.5</v>
      </c>
      <c r="R90" s="263">
        <f t="shared" si="16"/>
        <v>4</v>
      </c>
      <c r="U90" s="144"/>
      <c r="V90" s="36"/>
    </row>
    <row r="91" spans="1:22" s="27" customFormat="1" ht="23.25" customHeight="1">
      <c r="A91"/>
      <c r="B91" s="255" t="s">
        <v>674</v>
      </c>
      <c r="C91" s="254">
        <v>9</v>
      </c>
      <c r="D91" s="254">
        <v>10</v>
      </c>
      <c r="E91" s="254">
        <v>22</v>
      </c>
      <c r="F91" s="254">
        <v>22</v>
      </c>
      <c r="G91" s="254">
        <v>60</v>
      </c>
      <c r="H91" s="254">
        <v>53</v>
      </c>
      <c r="I91" s="254">
        <v>99</v>
      </c>
      <c r="J91" s="254">
        <v>100</v>
      </c>
      <c r="K91" s="264">
        <f t="shared" si="17"/>
        <v>2.4444444444444446</v>
      </c>
      <c r="L91" s="264">
        <f t="shared" si="17"/>
        <v>2.2000000000000002</v>
      </c>
      <c r="M91" s="264">
        <f t="shared" si="17"/>
        <v>2.7272727272727271</v>
      </c>
      <c r="N91" s="264">
        <f t="shared" si="18"/>
        <v>2.4090909090909092</v>
      </c>
      <c r="O91" s="264">
        <f t="shared" si="15"/>
        <v>6.666666666666667</v>
      </c>
      <c r="P91" s="264">
        <f t="shared" si="15"/>
        <v>5.3</v>
      </c>
      <c r="Q91" s="264">
        <f t="shared" si="16"/>
        <v>11</v>
      </c>
      <c r="R91" s="264">
        <f t="shared" si="16"/>
        <v>10</v>
      </c>
      <c r="U91" s="72"/>
      <c r="V91" s="36"/>
    </row>
    <row r="92" spans="1:22" s="27" customFormat="1" ht="23.25" customHeight="1">
      <c r="A92"/>
      <c r="B92" s="194" t="s">
        <v>6</v>
      </c>
      <c r="C92" s="256">
        <f>SUM(C84:C91)</f>
        <v>155</v>
      </c>
      <c r="D92" s="256">
        <f>SUM(D84:D91)</f>
        <v>167</v>
      </c>
      <c r="E92" s="256">
        <f t="shared" ref="E92:J92" si="19">SUM(E84:E91)</f>
        <v>582</v>
      </c>
      <c r="F92" s="256">
        <f t="shared" si="19"/>
        <v>605</v>
      </c>
      <c r="G92" s="256">
        <f t="shared" si="19"/>
        <v>1286</v>
      </c>
      <c r="H92" s="256">
        <f t="shared" si="19"/>
        <v>1254</v>
      </c>
      <c r="I92" s="256">
        <f t="shared" si="19"/>
        <v>1636</v>
      </c>
      <c r="J92" s="256">
        <f t="shared" si="19"/>
        <v>1582</v>
      </c>
      <c r="K92" s="256" t="s">
        <v>116</v>
      </c>
      <c r="L92" s="256" t="s">
        <v>116</v>
      </c>
      <c r="M92" s="256" t="s">
        <v>116</v>
      </c>
      <c r="N92" s="256" t="s">
        <v>116</v>
      </c>
      <c r="O92" s="256" t="s">
        <v>116</v>
      </c>
      <c r="P92" s="256" t="s">
        <v>116</v>
      </c>
      <c r="Q92" s="256" t="s">
        <v>116</v>
      </c>
      <c r="R92" s="256" t="s">
        <v>116</v>
      </c>
      <c r="U92" s="36"/>
      <c r="V92" s="36"/>
    </row>
    <row r="93" spans="1:22" s="27" customFormat="1" ht="23.25" customHeight="1">
      <c r="A93"/>
      <c r="B93" s="170" t="s">
        <v>7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27" customFormat="1" ht="23.25" customHeight="1">
      <c r="A94"/>
      <c r="B94" s="257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27" customFormat="1" ht="23.25" customHeight="1">
      <c r="A95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36"/>
    </row>
    <row r="96" spans="1:22" s="27" customFormat="1" ht="23.25" customHeight="1">
      <c r="A96"/>
      <c r="B96" s="4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36"/>
    </row>
    <row r="97" spans="1:22" s="27" customFormat="1" ht="23.25" customHeight="1">
      <c r="A97"/>
      <c r="B97" s="4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36"/>
    </row>
    <row r="98" spans="1:22" s="27" customFormat="1" ht="23.25" customHeight="1">
      <c r="A98"/>
      <c r="B98" s="4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36"/>
    </row>
    <row r="99" spans="1:22" s="27" customFormat="1" ht="23.25" customHeight="1">
      <c r="A99"/>
      <c r="B99" s="4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36"/>
    </row>
    <row r="100" spans="1:22" s="27" customFormat="1" ht="23.25" customHeight="1">
      <c r="A100"/>
      <c r="B100" s="4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36"/>
    </row>
    <row r="101" spans="1:22" s="27" customFormat="1" ht="23.25" customHeight="1">
      <c r="A101"/>
      <c r="B101" s="4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36"/>
    </row>
    <row r="102" spans="1:22" s="27" customFormat="1" ht="23.25" customHeight="1">
      <c r="A102"/>
      <c r="B102" s="4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36"/>
    </row>
    <row r="103" spans="1:22" s="27" customFormat="1" ht="23.25" customHeight="1">
      <c r="A103"/>
      <c r="B103" s="4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36"/>
    </row>
    <row r="104" spans="1:22" s="27" customFormat="1" ht="23.25" customHeight="1">
      <c r="A104"/>
      <c r="B104" s="4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36"/>
    </row>
    <row r="105" spans="1:22" s="27" customFormat="1" ht="23.25" customHeight="1">
      <c r="A105"/>
      <c r="B105" s="4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36"/>
    </row>
    <row r="106" spans="1:22" s="27" customFormat="1" ht="23.25" customHeight="1">
      <c r="A106"/>
      <c r="B106" s="4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36"/>
    </row>
    <row r="107" spans="1:22" s="27" customFormat="1" ht="23.25" customHeight="1">
      <c r="A107"/>
      <c r="B107" s="4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36"/>
    </row>
    <row r="108" spans="1:22" s="27" customFormat="1" ht="23.25" customHeight="1">
      <c r="A108"/>
      <c r="B108" s="258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36"/>
    </row>
    <row r="109" spans="1:22" s="27" customFormat="1" ht="23.25" customHeight="1">
      <c r="A109"/>
      <c r="B109" s="32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27" customFormat="1" ht="23.25" customHeight="1">
      <c r="A110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27" customFormat="1" ht="23.25" customHeight="1">
      <c r="A111"/>
      <c r="B111" s="257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27" customFormat="1" ht="23.25" customHeight="1">
      <c r="A11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36"/>
    </row>
    <row r="113" spans="1:22" s="27" customFormat="1" ht="23.25" customHeight="1">
      <c r="A113"/>
      <c r="B113" s="259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36"/>
    </row>
    <row r="114" spans="1:22" s="27" customFormat="1" ht="23.25" customHeight="1">
      <c r="A114"/>
      <c r="B114" s="259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235"/>
      <c r="S114" s="235"/>
      <c r="T114" s="85"/>
      <c r="U114" s="85"/>
      <c r="V114" s="36"/>
    </row>
    <row r="115" spans="1:22" s="27" customFormat="1" ht="23.25" customHeight="1">
      <c r="A115"/>
      <c r="B115" s="259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235"/>
      <c r="S115" s="235"/>
      <c r="T115" s="85"/>
      <c r="U115" s="85"/>
      <c r="V115" s="36"/>
    </row>
    <row r="116" spans="1:22" s="27" customFormat="1" ht="23.25" customHeight="1">
      <c r="A116"/>
      <c r="B116" s="259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235"/>
      <c r="S116" s="235"/>
      <c r="T116" s="85"/>
      <c r="U116" s="85"/>
      <c r="V116" s="36"/>
    </row>
    <row r="117" spans="1:22" s="27" customFormat="1" ht="23.25" customHeight="1">
      <c r="A117"/>
      <c r="B117" s="259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235"/>
      <c r="S117" s="235"/>
      <c r="T117" s="85"/>
      <c r="U117" s="85"/>
      <c r="V117" s="36"/>
    </row>
    <row r="118" spans="1:22" s="27" customFormat="1" ht="23.25" customHeight="1">
      <c r="A118"/>
      <c r="B118" s="259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235"/>
      <c r="S118" s="235"/>
      <c r="T118" s="85"/>
      <c r="U118" s="85"/>
      <c r="V118" s="36"/>
    </row>
    <row r="119" spans="1:22" s="27" customFormat="1" ht="23.25" customHeight="1">
      <c r="A119"/>
      <c r="B119" s="259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235"/>
      <c r="S119" s="235"/>
      <c r="T119" s="85"/>
      <c r="U119" s="85"/>
      <c r="V119" s="36"/>
    </row>
    <row r="120" spans="1:22" s="27" customFormat="1" ht="23.25" customHeight="1">
      <c r="A120"/>
      <c r="B120" s="259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235"/>
      <c r="S120" s="235"/>
      <c r="T120" s="85"/>
      <c r="U120" s="85"/>
      <c r="V120" s="36"/>
    </row>
    <row r="121" spans="1:22" s="27" customFormat="1" ht="23.25" customHeight="1">
      <c r="A121"/>
      <c r="B121" s="259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235"/>
      <c r="S121" s="235"/>
      <c r="T121" s="85"/>
      <c r="U121" s="85"/>
      <c r="V121" s="36"/>
    </row>
    <row r="122" spans="1:22" s="27" customFormat="1" ht="23.25" customHeight="1">
      <c r="A122"/>
      <c r="B122" s="259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235"/>
      <c r="S122" s="235"/>
      <c r="T122" s="85"/>
      <c r="U122" s="85"/>
      <c r="V122" s="36"/>
    </row>
    <row r="123" spans="1:22" s="27" customFormat="1" ht="23.25" customHeight="1">
      <c r="A123"/>
      <c r="B123" s="259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235"/>
      <c r="S123" s="235"/>
      <c r="T123" s="85"/>
      <c r="U123" s="85"/>
      <c r="V123" s="36"/>
    </row>
    <row r="124" spans="1:22" s="27" customFormat="1" ht="23.25" customHeight="1">
      <c r="A124"/>
      <c r="B124" s="259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235"/>
      <c r="S124" s="235"/>
      <c r="T124" s="85"/>
      <c r="U124" s="85"/>
      <c r="V124" s="36"/>
    </row>
    <row r="125" spans="1:22" s="27" customFormat="1" ht="23.25" customHeight="1">
      <c r="A125"/>
      <c r="B125" s="259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235"/>
      <c r="S125" s="235"/>
      <c r="T125" s="85"/>
      <c r="U125" s="85"/>
      <c r="V125" s="36"/>
    </row>
    <row r="126" spans="1:22" s="27" customFormat="1" ht="23.25" customHeight="1">
      <c r="A126"/>
      <c r="B126" s="259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235"/>
      <c r="S126" s="235"/>
      <c r="T126" s="85"/>
      <c r="U126" s="85"/>
      <c r="V126" s="36"/>
    </row>
    <row r="127" spans="1:22" s="27" customFormat="1" ht="23.25" customHeight="1">
      <c r="A127"/>
      <c r="B127" s="259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235"/>
      <c r="S127" s="235"/>
      <c r="T127" s="85"/>
      <c r="U127" s="85"/>
      <c r="V127" s="36"/>
    </row>
    <row r="128" spans="1:22" s="27" customFormat="1" ht="23.25" customHeight="1">
      <c r="A128"/>
      <c r="B128" s="259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235"/>
      <c r="S128" s="235"/>
      <c r="T128" s="85"/>
      <c r="U128" s="85"/>
      <c r="V128" s="36"/>
    </row>
    <row r="129" spans="1:22" s="27" customFormat="1" ht="23.25" customHeight="1">
      <c r="A129"/>
      <c r="B129" s="259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235"/>
      <c r="S129" s="235"/>
      <c r="T129" s="85"/>
      <c r="U129" s="85"/>
      <c r="V129" s="36"/>
    </row>
    <row r="130" spans="1:22" s="27" customFormat="1" ht="23.25" customHeight="1">
      <c r="A130"/>
      <c r="B130" s="259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235"/>
      <c r="S130" s="235"/>
      <c r="T130" s="85"/>
      <c r="U130" s="85"/>
      <c r="V130" s="36"/>
    </row>
    <row r="131" spans="1:22" s="27" customFormat="1" ht="23.25" customHeight="1">
      <c r="A131"/>
      <c r="B131" s="259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235"/>
      <c r="S131" s="235"/>
      <c r="T131" s="85"/>
      <c r="U131" s="85"/>
      <c r="V131" s="36"/>
    </row>
    <row r="132" spans="1:22" s="27" customFormat="1" ht="23.25" customHeight="1">
      <c r="A132"/>
      <c r="B132" s="259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235"/>
      <c r="S132" s="235"/>
      <c r="T132" s="85"/>
      <c r="U132" s="85"/>
      <c r="V132" s="36"/>
    </row>
    <row r="133" spans="1:22" s="27" customFormat="1" ht="23.25" customHeight="1">
      <c r="A133"/>
      <c r="B133" s="259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235"/>
      <c r="S133" s="235"/>
      <c r="T133" s="85"/>
      <c r="U133" s="85"/>
      <c r="V133" s="36"/>
    </row>
    <row r="134" spans="1:22" s="27" customFormat="1" ht="23.25" customHeight="1">
      <c r="A134"/>
      <c r="B134" s="259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235"/>
      <c r="S134" s="235"/>
      <c r="T134" s="85"/>
      <c r="U134" s="85"/>
      <c r="V134" s="36"/>
    </row>
    <row r="135" spans="1:22" s="27" customFormat="1" ht="23.25" customHeight="1">
      <c r="A135"/>
      <c r="B135" s="259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235"/>
      <c r="S135" s="235"/>
      <c r="T135" s="85"/>
      <c r="U135" s="85"/>
      <c r="V135" s="36"/>
    </row>
    <row r="136" spans="1:22" s="27" customFormat="1" ht="23.25" customHeight="1">
      <c r="A136"/>
      <c r="B136" s="258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36"/>
    </row>
    <row r="137" spans="1:22" s="27" customFormat="1" ht="23.25" customHeight="1">
      <c r="A137"/>
      <c r="B137" s="32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27" customFormat="1" ht="23.25" customHeight="1">
      <c r="A138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27" customFormat="1" ht="23.25" customHeight="1">
      <c r="A139"/>
      <c r="B139" s="25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27" customFormat="1" ht="23.25" customHeight="1">
      <c r="A140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36"/>
    </row>
    <row r="141" spans="1:22" s="27" customFormat="1" ht="23.25" customHeight="1">
      <c r="A141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36"/>
    </row>
    <row r="142" spans="1:22" s="27" customFormat="1" ht="23.25" customHeight="1">
      <c r="A142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36"/>
    </row>
    <row r="143" spans="1:22" s="27" customFormat="1" ht="23.25" customHeight="1">
      <c r="A143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36"/>
    </row>
    <row r="144" spans="1:22" s="27" customFormat="1" ht="23.25" customHeight="1">
      <c r="A144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36"/>
    </row>
    <row r="145" spans="1:22" s="27" customFormat="1" ht="23.25" customHeight="1">
      <c r="A14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36"/>
    </row>
    <row r="146" spans="1:22" s="27" customFormat="1" ht="23.25" customHeight="1">
      <c r="A146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36"/>
    </row>
    <row r="147" spans="1:22" s="27" customFormat="1" ht="23.25" customHeight="1">
      <c r="A147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36"/>
    </row>
    <row r="148" spans="1:22" s="27" customFormat="1" ht="23.25" customHeight="1">
      <c r="A148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36"/>
    </row>
    <row r="149" spans="1:22" s="27" customFormat="1" ht="23.25" customHeight="1">
      <c r="A149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36"/>
    </row>
    <row r="150" spans="1:22" s="27" customFormat="1" ht="23.25" customHeight="1">
      <c r="A150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36"/>
    </row>
    <row r="151" spans="1:22" s="27" customFormat="1" ht="23.25" customHeight="1">
      <c r="A151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36"/>
    </row>
    <row r="152" spans="1:22" s="27" customFormat="1" ht="23.25" customHeight="1">
      <c r="A152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36"/>
    </row>
    <row r="153" spans="1:22" s="27" customFormat="1" ht="23.25" customHeight="1">
      <c r="A153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36"/>
    </row>
    <row r="154" spans="1:22" s="27" customFormat="1" ht="23.25" customHeight="1">
      <c r="A154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36"/>
    </row>
    <row r="155" spans="1:22" s="27" customFormat="1" ht="23.25" customHeight="1">
      <c r="A15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36"/>
    </row>
    <row r="156" spans="1:22" s="27" customFormat="1" ht="23.25" customHeight="1">
      <c r="A156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36"/>
    </row>
    <row r="157" spans="1:22" s="27" customFormat="1" ht="23.25" customHeight="1">
      <c r="A157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36"/>
    </row>
    <row r="158" spans="1:22" s="27" customFormat="1" ht="23.25" customHeight="1">
      <c r="A158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36"/>
    </row>
    <row r="159" spans="1:22" s="27" customFormat="1" ht="23.25" customHeight="1">
      <c r="A159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36"/>
    </row>
    <row r="160" spans="1:22" s="27" customFormat="1" ht="23.25" customHeight="1">
      <c r="A160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36"/>
    </row>
    <row r="161" spans="1:22" s="27" customFormat="1" ht="23.25" customHeight="1">
      <c r="A161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36"/>
    </row>
    <row r="162" spans="1:22" s="27" customFormat="1" ht="23.25" customHeight="1">
      <c r="A162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36"/>
    </row>
    <row r="163" spans="1:22" s="27" customFormat="1" ht="23.25" customHeight="1">
      <c r="A163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36"/>
    </row>
    <row r="164" spans="1:22" s="27" customFormat="1" ht="23.25" customHeight="1">
      <c r="A164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36"/>
    </row>
    <row r="165" spans="1:22" s="27" customFormat="1" ht="23.25" customHeight="1">
      <c r="A16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36"/>
    </row>
    <row r="166" spans="1:22" s="27" customFormat="1" ht="23.25" customHeight="1">
      <c r="A166"/>
      <c r="B166" s="258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36"/>
    </row>
    <row r="167" spans="1:22" s="27" customFormat="1" ht="23.25" customHeight="1">
      <c r="A167"/>
      <c r="B167" s="32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27" customFormat="1" ht="23.25" customHeight="1">
      <c r="A168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27" customFormat="1" ht="23.25" customHeight="1">
      <c r="A16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27" customFormat="1" ht="23.25" customHeight="1">
      <c r="A1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27" customFormat="1" ht="23.25" customHeight="1">
      <c r="A171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27" customFormat="1" ht="23.25" customHeight="1">
      <c r="A172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27" customFormat="1" ht="23.25" customHeight="1">
      <c r="A173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27" customFormat="1" ht="23.25" customHeight="1">
      <c r="A17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27" customFormat="1" ht="23.25" customHeight="1">
      <c r="A175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27" customFormat="1" ht="23.25" customHeight="1">
      <c r="A17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27" customFormat="1" ht="23.25" customHeight="1">
      <c r="A17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27" customFormat="1" ht="23.25" customHeight="1">
      <c r="A178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27" customFormat="1" ht="23.25" customHeight="1">
      <c r="A179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27" customFormat="1" ht="23.25" customHeight="1">
      <c r="A180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27" customFormat="1" ht="23.25" customHeight="1">
      <c r="A181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36"/>
      <c r="V181" s="36"/>
    </row>
    <row r="182" spans="1:22" s="27" customFormat="1" ht="23.25" customHeight="1">
      <c r="A182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36"/>
      <c r="V182" s="36"/>
    </row>
    <row r="183" spans="1:22" s="27" customFormat="1" ht="23.25" customHeight="1">
      <c r="A183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36"/>
      <c r="V183" s="36"/>
    </row>
    <row r="184" spans="1:22" s="27" customFormat="1" ht="23.25" customHeight="1">
      <c r="A184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36"/>
      <c r="V184" s="36"/>
    </row>
    <row r="185" spans="1:22" s="27" customFormat="1" ht="23.25" customHeight="1">
      <c r="A185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36"/>
      <c r="V185" s="36"/>
    </row>
    <row r="186" spans="1:22" s="27" customFormat="1" ht="23.25" customHeight="1">
      <c r="A186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36"/>
      <c r="V186" s="36"/>
    </row>
    <row r="187" spans="1:22" s="27" customFormat="1" ht="23.25" customHeight="1">
      <c r="A18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36"/>
      <c r="V187" s="36"/>
    </row>
    <row r="188" spans="1:22" s="27" customFormat="1" ht="23.25" customHeight="1">
      <c r="A18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36"/>
      <c r="V188" s="36"/>
    </row>
    <row r="189" spans="1:22" s="27" customFormat="1" ht="23.25" customHeight="1">
      <c r="A18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36"/>
      <c r="V189" s="36"/>
    </row>
    <row r="190" spans="1:22" s="27" customFormat="1" ht="23.25" customHeight="1">
      <c r="A190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36"/>
      <c r="V190" s="36"/>
    </row>
    <row r="191" spans="1:22" s="27" customFormat="1" ht="23.25" customHeight="1">
      <c r="A191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36"/>
      <c r="V191" s="36"/>
    </row>
    <row r="192" spans="1:22" s="27" customFormat="1" ht="23.25" customHeight="1">
      <c r="A192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36"/>
      <c r="V192" s="36"/>
    </row>
    <row r="193" spans="1:22" s="27" customFormat="1" ht="23.25" customHeight="1">
      <c r="A193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36"/>
      <c r="V193" s="36"/>
    </row>
    <row r="194" spans="1:22" s="27" customFormat="1" ht="23.25" customHeight="1">
      <c r="A194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36"/>
      <c r="V194" s="36"/>
    </row>
    <row r="195" spans="1:22" s="27" customFormat="1" ht="23.25" customHeight="1">
      <c r="A195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36"/>
      <c r="V195" s="36"/>
    </row>
    <row r="196" spans="1:22" s="27" customFormat="1" ht="23.25" customHeight="1">
      <c r="A196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36"/>
      <c r="V196" s="36"/>
    </row>
    <row r="197" spans="1:22" s="27" customFormat="1" ht="23.25" customHeight="1">
      <c r="A19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36"/>
      <c r="V197" s="36"/>
    </row>
    <row r="198" spans="1:22" s="27" customFormat="1" ht="23.25" customHeight="1">
      <c r="A19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36"/>
      <c r="V198" s="36"/>
    </row>
    <row r="199" spans="1:22" s="27" customFormat="1" ht="23.25" customHeight="1">
      <c r="A19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36"/>
      <c r="V199" s="36"/>
    </row>
    <row r="200" spans="1:22" s="27" customFormat="1" ht="23.25" customHeight="1">
      <c r="A20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36"/>
      <c r="V200" s="36"/>
    </row>
    <row r="201" spans="1:22" s="27" customFormat="1" ht="23.25" customHeight="1">
      <c r="A201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36"/>
      <c r="V201" s="36"/>
    </row>
    <row r="202" spans="1:22" s="27" customFormat="1" ht="23.25" customHeight="1">
      <c r="A202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36"/>
      <c r="V202" s="36"/>
    </row>
    <row r="203" spans="1:22" s="27" customFormat="1" ht="23.25" customHeight="1">
      <c r="A203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36"/>
      <c r="V203" s="36"/>
    </row>
    <row r="204" spans="1:22" s="27" customFormat="1" ht="23.25" customHeight="1">
      <c r="A204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36"/>
      <c r="V204" s="36"/>
    </row>
    <row r="205" spans="1:22" s="27" customFormat="1" ht="23.25" customHeight="1">
      <c r="A205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36"/>
      <c r="V205" s="36"/>
    </row>
    <row r="206" spans="1:22" s="27" customFormat="1" ht="23.25" customHeight="1">
      <c r="A206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36"/>
      <c r="V206" s="36"/>
    </row>
    <row r="207" spans="1:22" s="27" customFormat="1" ht="23.25" customHeight="1">
      <c r="A20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36"/>
      <c r="V207" s="36"/>
    </row>
    <row r="208" spans="1:22" s="27" customFormat="1" ht="23.25" customHeight="1">
      <c r="A20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36"/>
      <c r="V208" s="36"/>
    </row>
    <row r="209" spans="1:22" s="27" customFormat="1" ht="23.25" customHeight="1">
      <c r="A20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36"/>
      <c r="V209" s="36"/>
    </row>
    <row r="210" spans="1:22" s="27" customFormat="1" ht="23.25" customHeight="1">
      <c r="A210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36"/>
      <c r="V210" s="36"/>
    </row>
    <row r="211" spans="1:22" s="27" customFormat="1" ht="23.25" customHeight="1">
      <c r="A211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36"/>
      <c r="V211" s="36"/>
    </row>
    <row r="212" spans="1:22" s="27" customFormat="1" ht="23.25" customHeight="1">
      <c r="A212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36"/>
      <c r="V212" s="36"/>
    </row>
    <row r="213" spans="1:22" s="27" customFormat="1" ht="23.25" customHeight="1">
      <c r="A213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36"/>
      <c r="V213" s="36"/>
    </row>
    <row r="214" spans="1:22" s="27" customFormat="1" ht="23.25" customHeight="1">
      <c r="A214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36"/>
      <c r="V214" s="36"/>
    </row>
    <row r="215" spans="1:22" s="27" customFormat="1" ht="23.25" customHeight="1">
      <c r="A215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36"/>
      <c r="V215" s="36"/>
    </row>
    <row r="216" spans="1:22" s="27" customFormat="1" ht="23.25" customHeight="1">
      <c r="A216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36"/>
      <c r="V216" s="36"/>
    </row>
    <row r="217" spans="1:22" s="27" customFormat="1" ht="23.25" customHeight="1">
      <c r="A2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36"/>
      <c r="V217" s="36"/>
    </row>
    <row r="218" spans="1:22" s="27" customFormat="1" ht="23.25" customHeight="1">
      <c r="A2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36"/>
      <c r="V218" s="36"/>
    </row>
    <row r="219" spans="1:22" s="27" customFormat="1" ht="23.25" customHeight="1">
      <c r="A21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36"/>
      <c r="V219" s="36"/>
    </row>
    <row r="220" spans="1:22" s="27" customFormat="1" ht="23.25" customHeight="1">
      <c r="A220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36"/>
      <c r="V220" s="36"/>
    </row>
    <row r="221" spans="1:22" s="27" customFormat="1" ht="23.25" customHeight="1">
      <c r="A221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36"/>
      <c r="V221" s="36"/>
    </row>
    <row r="222" spans="1:22" s="27" customFormat="1" ht="23.25" customHeight="1">
      <c r="A222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36"/>
      <c r="V222" s="36"/>
    </row>
    <row r="223" spans="1:22" s="27" customFormat="1" ht="23.25" customHeight="1">
      <c r="A223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36"/>
      <c r="V223" s="36"/>
    </row>
    <row r="224" spans="1:22" s="27" customFormat="1" ht="23.25" customHeight="1">
      <c r="A224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36"/>
      <c r="V224" s="36"/>
    </row>
    <row r="225" spans="1:22" s="27" customFormat="1" ht="23.25" customHeight="1">
      <c r="A225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36"/>
      <c r="V225" s="36"/>
    </row>
    <row r="226" spans="1:22" s="27" customFormat="1" ht="23.25" customHeight="1">
      <c r="A226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36"/>
      <c r="V226" s="36"/>
    </row>
    <row r="227" spans="1:22" s="27" customFormat="1" ht="23.25" customHeight="1">
      <c r="A22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36"/>
      <c r="V227" s="36"/>
    </row>
    <row r="228" spans="1:22" s="27" customFormat="1" ht="23.25" customHeight="1">
      <c r="A22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36"/>
      <c r="V228" s="36"/>
    </row>
    <row r="229" spans="1:22" s="27" customFormat="1" ht="23.25" customHeight="1">
      <c r="A22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36"/>
      <c r="V229" s="36"/>
    </row>
    <row r="230" spans="1:22" s="27" customFormat="1" ht="23.25" customHeight="1">
      <c r="A230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36"/>
      <c r="V230" s="36"/>
    </row>
    <row r="231" spans="1:22" s="27" customFormat="1" ht="23.25" customHeight="1">
      <c r="A231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36"/>
      <c r="V231" s="36"/>
    </row>
    <row r="232" spans="1:22" s="27" customFormat="1" ht="23.25" customHeight="1">
      <c r="A232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36"/>
      <c r="V232" s="36"/>
    </row>
    <row r="233" spans="1:22" s="27" customFormat="1">
      <c r="A233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36"/>
      <c r="V233" s="36"/>
    </row>
    <row r="234" spans="1:22" s="27" customFormat="1">
      <c r="A234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36"/>
      <c r="V234" s="36"/>
    </row>
    <row r="235" spans="1:22" s="27" customFormat="1">
      <c r="A235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36"/>
      <c r="V235" s="36"/>
    </row>
    <row r="236" spans="1:22" s="27" customFormat="1">
      <c r="A23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36"/>
      <c r="V236" s="36"/>
    </row>
    <row r="237" spans="1:22" s="27" customFormat="1">
      <c r="A23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36"/>
      <c r="V237" s="36"/>
    </row>
    <row r="238" spans="1:22" s="27" customFormat="1">
      <c r="A23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36"/>
      <c r="V238" s="36"/>
    </row>
    <row r="239" spans="1:22" s="27" customFormat="1">
      <c r="A23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36"/>
      <c r="V239" s="36"/>
    </row>
    <row r="240" spans="1:22" s="27" customFormat="1">
      <c r="A240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36"/>
      <c r="V240" s="36"/>
    </row>
    <row r="241" spans="1:22" s="27" customFormat="1">
      <c r="A241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36"/>
      <c r="V241" s="36"/>
    </row>
    <row r="242" spans="1:22" s="27" customFormat="1">
      <c r="A242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36"/>
      <c r="V242" s="36"/>
    </row>
    <row r="243" spans="1:22" s="27" customFormat="1">
      <c r="A24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36"/>
      <c r="V243" s="36"/>
    </row>
    <row r="244" spans="1:22" s="27" customFormat="1">
      <c r="A244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36"/>
      <c r="V244" s="36"/>
    </row>
    <row r="245" spans="1:22" s="27" customFormat="1">
      <c r="A245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36"/>
      <c r="V245" s="36"/>
    </row>
    <row r="246" spans="1:22" s="27" customFormat="1">
      <c r="A246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36"/>
      <c r="V246" s="36"/>
    </row>
    <row r="247" spans="1:22" s="27" customFormat="1">
      <c r="A24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36"/>
      <c r="V247" s="36"/>
    </row>
    <row r="248" spans="1:22" s="27" customFormat="1">
      <c r="A24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36"/>
      <c r="V248" s="36"/>
    </row>
    <row r="249" spans="1:22" s="27" customFormat="1">
      <c r="A24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36"/>
      <c r="V249" s="36"/>
    </row>
    <row r="250" spans="1:22" s="27" customFormat="1">
      <c r="A250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36"/>
      <c r="V250" s="36"/>
    </row>
    <row r="251" spans="1:22" s="27" customFormat="1">
      <c r="A251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36"/>
      <c r="V251" s="36"/>
    </row>
    <row r="252" spans="1:22" s="27" customFormat="1">
      <c r="A252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36"/>
      <c r="V252" s="36"/>
    </row>
    <row r="253" spans="1:22" s="27" customFormat="1">
      <c r="A25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36"/>
      <c r="V253" s="36"/>
    </row>
    <row r="254" spans="1:22" s="27" customFormat="1">
      <c r="A254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36"/>
      <c r="V254" s="36"/>
    </row>
    <row r="255" spans="1:22" s="27" customFormat="1">
      <c r="A255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36"/>
      <c r="V255" s="36"/>
    </row>
    <row r="256" spans="1:22" s="27" customFormat="1">
      <c r="A25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36"/>
      <c r="V256" s="36"/>
    </row>
    <row r="257" spans="1:22" s="27" customFormat="1">
      <c r="A25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36"/>
      <c r="V257" s="36"/>
    </row>
    <row r="258" spans="1:22" s="27" customFormat="1">
      <c r="A25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36"/>
      <c r="V258" s="36"/>
    </row>
    <row r="259" spans="1:22" s="27" customFormat="1">
      <c r="A25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36"/>
      <c r="V259" s="36"/>
    </row>
    <row r="260" spans="1:22" s="27" customFormat="1">
      <c r="A260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36"/>
      <c r="V260" s="36"/>
    </row>
    <row r="261" spans="1:22" s="27" customFormat="1">
      <c r="A261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36"/>
      <c r="V261" s="36"/>
    </row>
    <row r="262" spans="1:22" s="27" customFormat="1">
      <c r="A262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36"/>
      <c r="V262" s="36"/>
    </row>
    <row r="263" spans="1:22" s="27" customFormat="1">
      <c r="A26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36"/>
      <c r="V263" s="36"/>
    </row>
    <row r="264" spans="1:22" s="27" customFormat="1">
      <c r="A264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36"/>
      <c r="V264" s="36"/>
    </row>
    <row r="265" spans="1:22" s="27" customFormat="1">
      <c r="A265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36"/>
      <c r="V265" s="36"/>
    </row>
    <row r="266" spans="1:22" s="27" customFormat="1">
      <c r="A266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36"/>
      <c r="V266" s="36"/>
    </row>
    <row r="267" spans="1:22" s="27" customFormat="1">
      <c r="A26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36"/>
      <c r="V267" s="36"/>
    </row>
    <row r="268" spans="1:22" s="27" customFormat="1">
      <c r="A26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36"/>
      <c r="V268" s="36"/>
    </row>
    <row r="269" spans="1:22" s="27" customFormat="1">
      <c r="A26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36"/>
      <c r="V269" s="36"/>
    </row>
    <row r="270" spans="1:22" s="27" customFormat="1">
      <c r="A270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36"/>
      <c r="V270" s="36"/>
    </row>
    <row r="271" spans="1:22" s="27" customFormat="1">
      <c r="A271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36"/>
      <c r="V271" s="36"/>
    </row>
    <row r="272" spans="1:22" s="27" customFormat="1">
      <c r="A272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36"/>
      <c r="V272" s="36"/>
    </row>
    <row r="273" spans="1:22" s="27" customFormat="1">
      <c r="A27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36"/>
      <c r="V273" s="36"/>
    </row>
    <row r="274" spans="1:22" s="27" customFormat="1">
      <c r="A274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36"/>
      <c r="V274" s="36"/>
    </row>
    <row r="275" spans="1:22" s="27" customFormat="1">
      <c r="A275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36"/>
      <c r="V275" s="36"/>
    </row>
    <row r="276" spans="1:22" s="27" customFormat="1">
      <c r="A27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36"/>
      <c r="V276" s="36"/>
    </row>
    <row r="277" spans="1:22" s="27" customFormat="1">
      <c r="A27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36"/>
      <c r="V277" s="36"/>
    </row>
    <row r="278" spans="1:22" s="27" customFormat="1">
      <c r="A27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36"/>
      <c r="V278" s="36"/>
    </row>
    <row r="279" spans="1:22" s="27" customFormat="1">
      <c r="A279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36"/>
      <c r="V279" s="36"/>
    </row>
    <row r="280" spans="1:22" s="27" customFormat="1">
      <c r="A280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36"/>
      <c r="V280" s="36"/>
    </row>
    <row r="281" spans="1:22" s="27" customFormat="1">
      <c r="A281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36"/>
      <c r="V281" s="36"/>
    </row>
    <row r="282" spans="1:22" s="27" customFormat="1">
      <c r="A282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36"/>
      <c r="V282" s="36"/>
    </row>
    <row r="283" spans="1:22" s="27" customFormat="1">
      <c r="A28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36"/>
      <c r="V283" s="36"/>
    </row>
    <row r="284" spans="1:22" s="27" customFormat="1">
      <c r="A284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36"/>
      <c r="V284" s="36"/>
    </row>
    <row r="285" spans="1:22" s="27" customFormat="1">
      <c r="A285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36"/>
      <c r="V285" s="36"/>
    </row>
    <row r="286" spans="1:22" s="27" customFormat="1">
      <c r="A286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36"/>
      <c r="V286" s="36"/>
    </row>
    <row r="287" spans="1:22" s="27" customFormat="1">
      <c r="A28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36"/>
      <c r="V287" s="36"/>
    </row>
    <row r="288" spans="1:22" s="27" customFormat="1">
      <c r="A28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36"/>
      <c r="V288" s="36"/>
    </row>
    <row r="289" spans="1:22" s="27" customFormat="1">
      <c r="A289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36"/>
      <c r="V289" s="36"/>
    </row>
    <row r="290" spans="1:22" s="27" customFormat="1">
      <c r="A290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36"/>
      <c r="V290" s="36"/>
    </row>
    <row r="291" spans="1:22" s="27" customFormat="1">
      <c r="A291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36"/>
      <c r="V291" s="36"/>
    </row>
    <row r="292" spans="1:22" s="27" customFormat="1">
      <c r="A292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36"/>
      <c r="V292" s="36"/>
    </row>
    <row r="293" spans="1:22" s="27" customFormat="1">
      <c r="A29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36"/>
      <c r="V293" s="36"/>
    </row>
    <row r="294" spans="1:22" s="27" customFormat="1">
      <c r="A294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36"/>
      <c r="V294" s="36"/>
    </row>
    <row r="295" spans="1:22" s="27" customFormat="1">
      <c r="A295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36"/>
      <c r="V295" s="36"/>
    </row>
    <row r="296" spans="1:22" s="27" customFormat="1">
      <c r="A296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36"/>
      <c r="V296" s="36"/>
    </row>
    <row r="297" spans="1:22" s="27" customFormat="1">
      <c r="A29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36"/>
      <c r="V297" s="36"/>
    </row>
    <row r="298" spans="1:22" s="27" customFormat="1">
      <c r="A29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36"/>
      <c r="V298" s="36"/>
    </row>
    <row r="299" spans="1:22" s="27" customFormat="1">
      <c r="A299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36"/>
      <c r="V299" s="36"/>
    </row>
    <row r="300" spans="1:22" s="27" customFormat="1">
      <c r="A300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36"/>
      <c r="V300" s="36"/>
    </row>
    <row r="301" spans="1:22" s="27" customFormat="1">
      <c r="A301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36"/>
      <c r="V301" s="36"/>
    </row>
    <row r="302" spans="1:22" s="27" customFormat="1">
      <c r="A302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36"/>
      <c r="V302" s="36"/>
    </row>
    <row r="303" spans="1:22" s="27" customFormat="1">
      <c r="A30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36"/>
      <c r="V303" s="36"/>
    </row>
    <row r="304" spans="1:22" s="27" customFormat="1">
      <c r="A304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36"/>
      <c r="V304" s="36"/>
    </row>
    <row r="305" spans="1:22" s="27" customFormat="1">
      <c r="A305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36"/>
      <c r="V305" s="36"/>
    </row>
    <row r="306" spans="1:22" s="27" customFormat="1">
      <c r="A306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36"/>
      <c r="V306" s="36"/>
    </row>
    <row r="307" spans="1:22" s="27" customFormat="1">
      <c r="A30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36"/>
      <c r="V307" s="36"/>
    </row>
    <row r="308" spans="1:22" s="27" customFormat="1">
      <c r="A30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36"/>
      <c r="V308" s="36"/>
    </row>
    <row r="309" spans="1:22" s="27" customFormat="1">
      <c r="A309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36"/>
      <c r="V309" s="36"/>
    </row>
    <row r="310" spans="1:22" s="27" customFormat="1">
      <c r="A310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36"/>
      <c r="V310" s="36"/>
    </row>
    <row r="311" spans="1:22" s="27" customFormat="1">
      <c r="A311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36"/>
      <c r="V311" s="36"/>
    </row>
    <row r="312" spans="1:22" s="27" customFormat="1">
      <c r="A312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36"/>
      <c r="V312" s="36"/>
    </row>
    <row r="313" spans="1:22" s="27" customFormat="1">
      <c r="A31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36"/>
      <c r="V313" s="36"/>
    </row>
    <row r="314" spans="1:22" s="27" customFormat="1">
      <c r="A314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36"/>
      <c r="V314" s="36"/>
    </row>
    <row r="315" spans="1:22" s="27" customFormat="1">
      <c r="A315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36"/>
      <c r="V315" s="36"/>
    </row>
    <row r="316" spans="1:22" s="27" customFormat="1">
      <c r="A316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36"/>
      <c r="V316" s="36"/>
    </row>
    <row r="317" spans="1:22" s="27" customFormat="1">
      <c r="A3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36"/>
      <c r="V317" s="36"/>
    </row>
    <row r="318" spans="1:22" s="27" customFormat="1">
      <c r="A3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36"/>
      <c r="V318" s="36"/>
    </row>
    <row r="319" spans="1:22" s="27" customFormat="1">
      <c r="A319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36"/>
      <c r="V319" s="36"/>
    </row>
    <row r="320" spans="1:22" s="27" customFormat="1">
      <c r="A320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36"/>
      <c r="V320" s="36"/>
    </row>
    <row r="321" spans="1:22" s="27" customFormat="1">
      <c r="A321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36"/>
      <c r="V321" s="36"/>
    </row>
    <row r="322" spans="1:22" s="27" customFormat="1">
      <c r="A322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36"/>
      <c r="V322" s="36"/>
    </row>
    <row r="323" spans="1:22" s="27" customFormat="1">
      <c r="A323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36"/>
      <c r="V323" s="36"/>
    </row>
    <row r="324" spans="1:22" s="27" customFormat="1">
      <c r="A324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36"/>
      <c r="V324" s="36"/>
    </row>
    <row r="325" spans="1:22" s="27" customFormat="1">
      <c r="A325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116"/>
      <c r="V325" s="116"/>
    </row>
    <row r="326" spans="1:22" s="27" customFormat="1">
      <c r="A326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116"/>
      <c r="V326" s="116"/>
    </row>
    <row r="327" spans="1:22" s="27" customFormat="1">
      <c r="A327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116"/>
      <c r="V327" s="116"/>
    </row>
    <row r="328" spans="1:22" s="27" customFormat="1">
      <c r="A328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116"/>
      <c r="V328" s="116"/>
    </row>
    <row r="329" spans="1:22" s="27" customFormat="1">
      <c r="A329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116"/>
      <c r="V329" s="116"/>
    </row>
    <row r="330" spans="1:22" s="27" customFormat="1">
      <c r="A330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116"/>
      <c r="V330" s="116"/>
    </row>
    <row r="331" spans="1:22" s="27" customFormat="1">
      <c r="A331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116"/>
      <c r="V331" s="116"/>
    </row>
    <row r="332" spans="1:22" s="27" customFormat="1">
      <c r="A332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116"/>
      <c r="V332" s="116"/>
    </row>
    <row r="333" spans="1:22" s="27" customFormat="1">
      <c r="A333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116"/>
      <c r="V333" s="116"/>
    </row>
    <row r="334" spans="1:22" s="27" customFormat="1">
      <c r="A33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116"/>
      <c r="V334" s="116"/>
    </row>
    <row r="335" spans="1:22" s="27" customFormat="1">
      <c r="A335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116"/>
      <c r="V335" s="116"/>
    </row>
    <row r="336" spans="1:22" s="27" customFormat="1">
      <c r="A336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116"/>
      <c r="V336" s="116"/>
    </row>
    <row r="337" spans="1:22" s="27" customFormat="1">
      <c r="A337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116"/>
      <c r="V337" s="116"/>
    </row>
    <row r="338" spans="1:22" s="27" customFormat="1">
      <c r="A338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116"/>
      <c r="V338" s="116"/>
    </row>
    <row r="339" spans="1:22" s="27" customFormat="1">
      <c r="A339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116"/>
      <c r="V339" s="116"/>
    </row>
    <row r="340" spans="1:22" s="27" customFormat="1">
      <c r="A340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116"/>
      <c r="V340" s="116"/>
    </row>
    <row r="341" spans="1:22" s="27" customFormat="1">
      <c r="A341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</row>
    <row r="342" spans="1:22" s="27" customFormat="1">
      <c r="A342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</row>
    <row r="343" spans="1:22" s="27" customFormat="1">
      <c r="A343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</row>
    <row r="344" spans="1:22" s="27" customFormat="1">
      <c r="A344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</row>
    <row r="345" spans="1:22" s="27" customFormat="1">
      <c r="A345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</row>
    <row r="346" spans="1:22" s="27" customFormat="1">
      <c r="A346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</row>
    <row r="347" spans="1:22" s="27" customFormat="1">
      <c r="A347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</row>
    <row r="348" spans="1:22" s="27" customFormat="1">
      <c r="A348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</row>
    <row r="349" spans="1:22" s="27" customFormat="1">
      <c r="A349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</row>
    <row r="350" spans="1:22" s="27" customFormat="1">
      <c r="A350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</row>
    <row r="351" spans="1:22" s="27" customFormat="1">
      <c r="A351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</row>
    <row r="352" spans="1:22" s="27" customFormat="1">
      <c r="A352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</row>
    <row r="353" spans="1:22" s="27" customFormat="1">
      <c r="A353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</row>
    <row r="354" spans="1:22" s="27" customFormat="1">
      <c r="A354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</row>
    <row r="355" spans="1:22"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</row>
    <row r="356" spans="1:22"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</row>
    <row r="357" spans="1:22"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</row>
    <row r="358" spans="1:22"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</row>
    <row r="359" spans="1:22"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</row>
    <row r="360" spans="1:22"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</row>
    <row r="361" spans="1:22"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</row>
    <row r="362" spans="1:22"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</row>
    <row r="363" spans="1:22"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</row>
    <row r="364" spans="1:22"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</row>
  </sheetData>
  <mergeCells count="24">
    <mergeCell ref="C42:P42"/>
    <mergeCell ref="C57:Z57"/>
    <mergeCell ref="C58:F58"/>
    <mergeCell ref="G58:J58"/>
    <mergeCell ref="K58:N58"/>
    <mergeCell ref="O58:R58"/>
    <mergeCell ref="S58:V58"/>
    <mergeCell ref="W58:Z58"/>
    <mergeCell ref="C73:H73"/>
    <mergeCell ref="K81:R81"/>
    <mergeCell ref="K82:L82"/>
    <mergeCell ref="M82:N82"/>
    <mergeCell ref="B13:B14"/>
    <mergeCell ref="B28:B29"/>
    <mergeCell ref="B42:B43"/>
    <mergeCell ref="B57:B58"/>
    <mergeCell ref="B73:B74"/>
    <mergeCell ref="B81:B83"/>
    <mergeCell ref="C81:D82"/>
    <mergeCell ref="E81:F82"/>
    <mergeCell ref="G81:H82"/>
    <mergeCell ref="I81:J82"/>
    <mergeCell ref="C13:P13"/>
    <mergeCell ref="C28:P28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K135"/>
  <sheetViews>
    <sheetView showGridLines="0" zoomScale="85" zoomScaleNormal="85" workbookViewId="0">
      <selection activeCell="K8" sqref="K8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696</v>
      </c>
      <c r="B12" s="736"/>
      <c r="C12" s="736"/>
      <c r="D12" s="736"/>
      <c r="E12" s="736"/>
      <c r="F12" s="737"/>
      <c r="G12" s="735" t="s">
        <v>697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 t="s">
        <v>7</v>
      </c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773" t="s">
        <v>698</v>
      </c>
      <c r="H26" s="739"/>
      <c r="I26" s="739"/>
      <c r="J26" s="739"/>
      <c r="K26" s="774"/>
    </row>
    <row r="27" spans="1:11" ht="23.25" customHeight="1">
      <c r="A27" s="32" t="s">
        <v>7</v>
      </c>
      <c r="B27" s="51"/>
      <c r="C27" s="52"/>
      <c r="D27" s="53"/>
      <c r="E27" s="53"/>
      <c r="F27" s="54"/>
      <c r="G27" s="775"/>
      <c r="H27" s="776"/>
      <c r="I27" s="776"/>
      <c r="J27" s="776"/>
      <c r="K27" s="777"/>
    </row>
    <row r="28" spans="1:11" ht="50.1" customHeight="1">
      <c r="A28" s="735" t="s">
        <v>699</v>
      </c>
      <c r="B28" s="736"/>
      <c r="C28" s="736"/>
      <c r="D28" s="736"/>
      <c r="E28" s="736"/>
      <c r="F28" s="736"/>
      <c r="G28" s="736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2"/>
      <c r="G29" s="22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7"/>
      <c r="G30" s="27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7"/>
      <c r="G31" s="27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7"/>
      <c r="G32" s="27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7"/>
      <c r="G33" s="27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7"/>
      <c r="G34" s="27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7"/>
      <c r="G35" s="27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7"/>
      <c r="G36" s="27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7"/>
      <c r="G38" s="27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5"/>
      <c r="G39" s="35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2"/>
      <c r="G40" s="156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6"/>
      <c r="G41" s="45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6"/>
      <c r="G42" s="45"/>
      <c r="H42" s="49"/>
      <c r="I42" s="27"/>
      <c r="J42" s="27"/>
      <c r="K42" s="28"/>
    </row>
    <row r="43" spans="1:11" ht="23.25" customHeight="1">
      <c r="A43" s="157" t="s">
        <v>7</v>
      </c>
      <c r="B43" s="51"/>
      <c r="C43" s="52"/>
      <c r="D43" s="53"/>
      <c r="E43" s="53"/>
      <c r="F43" s="53"/>
      <c r="G43" s="157"/>
      <c r="H43" s="55"/>
      <c r="I43" s="57"/>
      <c r="J43" s="57"/>
      <c r="K43" s="58"/>
    </row>
    <row r="44" spans="1:11" ht="50.1" customHeight="1">
      <c r="A44" s="735" t="s">
        <v>700</v>
      </c>
      <c r="B44" s="736"/>
      <c r="C44" s="736"/>
      <c r="D44" s="736"/>
      <c r="E44" s="736"/>
      <c r="F44" s="736"/>
      <c r="G44" s="736"/>
      <c r="H44" s="736"/>
      <c r="I44" s="736"/>
      <c r="J44" s="736"/>
      <c r="K44" s="737"/>
    </row>
    <row r="45" spans="1:11" ht="23.25" customHeight="1">
      <c r="A45" s="20"/>
      <c r="B45" s="21"/>
      <c r="C45" s="21"/>
      <c r="D45" s="21"/>
      <c r="E45" s="22"/>
      <c r="F45" s="22"/>
      <c r="G45" s="22"/>
      <c r="H45" s="22"/>
      <c r="I45" s="22"/>
      <c r="J45" s="22"/>
      <c r="K45" s="23"/>
    </row>
    <row r="46" spans="1:11" ht="23.25" customHeight="1">
      <c r="A46" s="24"/>
      <c r="B46" s="25"/>
      <c r="C46" s="26"/>
      <c r="D46" s="26"/>
      <c r="E46" s="27"/>
      <c r="F46" s="27"/>
      <c r="G46" s="27"/>
      <c r="H46" s="27"/>
      <c r="I46" s="27"/>
      <c r="J46" s="27"/>
      <c r="K46" s="28"/>
    </row>
    <row r="47" spans="1:11" ht="23.25" customHeight="1">
      <c r="A47" s="24"/>
      <c r="B47" s="29"/>
      <c r="C47" s="30"/>
      <c r="D47" s="30"/>
      <c r="E47" s="27"/>
      <c r="F47" s="27"/>
      <c r="G47" s="27"/>
      <c r="H47" s="27"/>
      <c r="I47" s="27"/>
      <c r="J47" s="27"/>
      <c r="K47" s="28"/>
    </row>
    <row r="48" spans="1:11" ht="23.25" customHeight="1">
      <c r="A48" s="24"/>
      <c r="B48" s="31"/>
      <c r="C48" s="30"/>
      <c r="D48" s="30"/>
      <c r="E48" s="27"/>
      <c r="F48" s="27"/>
      <c r="G48" s="27"/>
      <c r="H48" s="27"/>
      <c r="I48" s="27"/>
      <c r="J48" s="27"/>
      <c r="K48" s="28"/>
    </row>
    <row r="49" spans="1:11" ht="23.25" customHeight="1">
      <c r="A49" s="24"/>
      <c r="B49" s="26"/>
      <c r="C49" s="30"/>
      <c r="D49" s="30"/>
      <c r="E49" s="27"/>
      <c r="F49" s="27"/>
      <c r="G49" s="27"/>
      <c r="H49" s="27"/>
      <c r="I49" s="27"/>
      <c r="J49" s="27"/>
      <c r="K49" s="28"/>
    </row>
    <row r="50" spans="1:11" ht="23.25" customHeight="1">
      <c r="A50" s="24"/>
      <c r="B50" s="26"/>
      <c r="C50" s="30"/>
      <c r="D50" s="30"/>
      <c r="E50" s="27"/>
      <c r="F50" s="27"/>
      <c r="G50" s="27"/>
      <c r="H50" s="27"/>
      <c r="I50" s="27"/>
      <c r="J50" s="27"/>
      <c r="K50" s="28"/>
    </row>
    <row r="51" spans="1:11" ht="23.25" customHeight="1">
      <c r="A51" s="24"/>
      <c r="B51" s="26"/>
      <c r="C51" s="26"/>
      <c r="D51" s="26"/>
      <c r="E51" s="27"/>
      <c r="F51" s="27"/>
      <c r="G51" s="27"/>
      <c r="H51" s="27"/>
      <c r="I51" s="27"/>
      <c r="J51" s="27"/>
      <c r="K51" s="28"/>
    </row>
    <row r="52" spans="1:11" ht="23.25" customHeight="1">
      <c r="A52" s="24"/>
      <c r="B52" s="32"/>
      <c r="C52" s="33"/>
      <c r="D52" s="33"/>
      <c r="E52" s="27"/>
      <c r="F52" s="27"/>
      <c r="G52" s="27"/>
      <c r="H52" s="27"/>
      <c r="I52" s="27"/>
      <c r="J52" s="27"/>
      <c r="K52" s="28"/>
    </row>
    <row r="53" spans="1:11" ht="23.25" customHeight="1">
      <c r="A53" s="24"/>
      <c r="B53" s="27"/>
      <c r="C53" s="27"/>
      <c r="D53" s="27"/>
      <c r="E53" s="27"/>
      <c r="F53" s="27"/>
      <c r="G53" s="27"/>
      <c r="H53" s="27"/>
      <c r="I53" s="27"/>
      <c r="J53" s="27"/>
      <c r="K53" s="28"/>
    </row>
    <row r="54" spans="1:11" ht="23.25" customHeight="1">
      <c r="A54" s="24"/>
      <c r="B54" s="27"/>
      <c r="C54" s="27"/>
      <c r="D54" s="27"/>
      <c r="E54" s="27"/>
      <c r="F54" s="27"/>
      <c r="G54" s="27"/>
      <c r="H54" s="27"/>
      <c r="I54" s="27"/>
      <c r="J54" s="27"/>
      <c r="K54" s="28"/>
    </row>
    <row r="55" spans="1:11" ht="23.25" customHeight="1">
      <c r="A55" s="24"/>
      <c r="B55" s="34"/>
      <c r="C55" s="35"/>
      <c r="D55" s="36"/>
      <c r="E55" s="37"/>
      <c r="F55" s="35"/>
      <c r="G55" s="35"/>
      <c r="H55" s="40"/>
      <c r="I55" s="27"/>
      <c r="J55" s="27"/>
      <c r="K55" s="28"/>
    </row>
    <row r="56" spans="1:11" ht="23.25" customHeight="1">
      <c r="A56" s="24"/>
      <c r="B56" s="41"/>
      <c r="C56" s="42"/>
      <c r="D56" s="42"/>
      <c r="E56" s="42"/>
      <c r="F56" s="42"/>
      <c r="G56" s="156"/>
      <c r="H56" s="42"/>
      <c r="I56" s="27"/>
      <c r="J56" s="27"/>
      <c r="K56" s="28"/>
    </row>
    <row r="57" spans="1:11" ht="23.25" customHeight="1">
      <c r="A57" s="24"/>
      <c r="B57" s="36"/>
      <c r="C57" s="45"/>
      <c r="D57" s="46"/>
      <c r="E57" s="46"/>
      <c r="F57" s="46"/>
      <c r="G57" s="45"/>
      <c r="H57" s="49"/>
      <c r="I57" s="27"/>
      <c r="J57" s="27"/>
      <c r="K57" s="28"/>
    </row>
    <row r="58" spans="1:11" ht="23.25" customHeight="1">
      <c r="A58" s="24"/>
      <c r="B58" s="36"/>
      <c r="C58" s="45"/>
      <c r="D58" s="46"/>
      <c r="E58" s="46"/>
      <c r="F58" s="46"/>
      <c r="G58" s="45"/>
      <c r="H58" s="49"/>
      <c r="I58" s="27"/>
      <c r="J58" s="27"/>
      <c r="K58" s="28"/>
    </row>
    <row r="59" spans="1:11" ht="23.25" customHeight="1">
      <c r="A59" s="157" t="s">
        <v>7</v>
      </c>
      <c r="B59" s="51"/>
      <c r="C59" s="52"/>
      <c r="D59" s="53"/>
      <c r="E59" s="53"/>
      <c r="F59" s="53"/>
      <c r="G59" s="157"/>
      <c r="H59" s="55"/>
      <c r="I59" s="57"/>
      <c r="J59" s="57"/>
      <c r="K59" s="58"/>
    </row>
    <row r="60" spans="1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/>
    <row r="127" spans="2:11" ht="23.25" customHeight="1"/>
    <row r="128" spans="2:11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</sheetData>
  <mergeCells count="5">
    <mergeCell ref="A12:F12"/>
    <mergeCell ref="G12:K12"/>
    <mergeCell ref="A28:K28"/>
    <mergeCell ref="A44:K44"/>
    <mergeCell ref="G26:K27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232"/>
  <sheetViews>
    <sheetView showGridLines="0" zoomScale="85" zoomScaleNormal="85" workbookViewId="0">
      <selection activeCell="G12" sqref="G12:K12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160</v>
      </c>
      <c r="B12" s="736"/>
      <c r="C12" s="736"/>
      <c r="D12" s="736"/>
      <c r="E12" s="736"/>
      <c r="F12" s="737"/>
      <c r="G12" s="735" t="s">
        <v>161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162</v>
      </c>
      <c r="B28" s="736"/>
      <c r="C28" s="736"/>
      <c r="D28" s="736"/>
      <c r="E28" s="736"/>
      <c r="F28" s="737"/>
      <c r="G28" s="735" t="s">
        <v>163</v>
      </c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 t="s">
        <v>7</v>
      </c>
      <c r="H43" s="55"/>
      <c r="I43" s="57"/>
      <c r="J43" s="57"/>
      <c r="K43" s="58"/>
    </row>
    <row r="44" spans="1:11" ht="50.1" customHeight="1">
      <c r="A44" s="735" t="s">
        <v>164</v>
      </c>
      <c r="B44" s="736"/>
      <c r="C44" s="736"/>
      <c r="D44" s="736"/>
      <c r="E44" s="736"/>
      <c r="F44" s="737"/>
      <c r="G44" s="735" t="s">
        <v>165</v>
      </c>
      <c r="H44" s="736"/>
      <c r="I44" s="736"/>
      <c r="J44" s="736"/>
      <c r="K44" s="737"/>
    </row>
    <row r="45" spans="1:11" ht="23.25" customHeight="1">
      <c r="A45" s="20"/>
      <c r="B45" s="21"/>
      <c r="C45" s="21"/>
      <c r="D45" s="21"/>
      <c r="E45" s="22"/>
      <c r="F45" s="23"/>
      <c r="G45" s="20"/>
      <c r="H45" s="22"/>
      <c r="I45" s="22"/>
      <c r="J45" s="22"/>
      <c r="K45" s="23"/>
    </row>
    <row r="46" spans="1:11" ht="23.25" customHeight="1">
      <c r="A46" s="24"/>
      <c r="B46" s="25"/>
      <c r="C46" s="26"/>
      <c r="D46" s="26"/>
      <c r="E46" s="27"/>
      <c r="F46" s="28"/>
      <c r="G46" s="24"/>
      <c r="H46" s="27"/>
      <c r="I46" s="27"/>
      <c r="J46" s="27"/>
      <c r="K46" s="28"/>
    </row>
    <row r="47" spans="1:11" ht="23.25" customHeight="1">
      <c r="A47" s="24"/>
      <c r="B47" s="29"/>
      <c r="C47" s="30"/>
      <c r="D47" s="30"/>
      <c r="E47" s="27"/>
      <c r="F47" s="28"/>
      <c r="G47" s="24"/>
      <c r="H47" s="27"/>
      <c r="I47" s="27"/>
      <c r="J47" s="27"/>
      <c r="K47" s="28"/>
    </row>
    <row r="48" spans="1:11" ht="23.25" customHeight="1">
      <c r="A48" s="24"/>
      <c r="B48" s="31"/>
      <c r="C48" s="30"/>
      <c r="D48" s="30"/>
      <c r="E48" s="27"/>
      <c r="F48" s="28"/>
      <c r="G48" s="24"/>
      <c r="H48" s="27"/>
      <c r="I48" s="27"/>
      <c r="J48" s="27"/>
      <c r="K48" s="28"/>
    </row>
    <row r="49" spans="1:11" ht="23.25" customHeight="1">
      <c r="A49" s="24"/>
      <c r="B49" s="26"/>
      <c r="C49" s="30"/>
      <c r="D49" s="30"/>
      <c r="E49" s="27"/>
      <c r="F49" s="28"/>
      <c r="G49" s="24"/>
      <c r="H49" s="27"/>
      <c r="I49" s="27"/>
      <c r="J49" s="27"/>
      <c r="K49" s="28"/>
    </row>
    <row r="50" spans="1:11" ht="23.25" customHeight="1">
      <c r="A50" s="24"/>
      <c r="B50" s="26"/>
      <c r="C50" s="30"/>
      <c r="D50" s="30"/>
      <c r="E50" s="27"/>
      <c r="F50" s="28"/>
      <c r="G50" s="24"/>
      <c r="H50" s="27"/>
      <c r="I50" s="27"/>
      <c r="J50" s="27"/>
      <c r="K50" s="28"/>
    </row>
    <row r="51" spans="1:11" ht="23.25" customHeight="1">
      <c r="A51" s="24"/>
      <c r="B51" s="26"/>
      <c r="C51" s="26"/>
      <c r="D51" s="26"/>
      <c r="E51" s="27"/>
      <c r="F51" s="28"/>
      <c r="G51" s="24"/>
      <c r="H51" s="27"/>
      <c r="I51" s="27"/>
      <c r="J51" s="27"/>
      <c r="K51" s="28"/>
    </row>
    <row r="52" spans="1:11" ht="23.25" customHeight="1">
      <c r="A52" s="24"/>
      <c r="B52" s="32"/>
      <c r="C52" s="33"/>
      <c r="D52" s="33"/>
      <c r="E52" s="27"/>
      <c r="F52" s="28"/>
      <c r="G52" s="24"/>
      <c r="H52" s="27"/>
      <c r="I52" s="27"/>
      <c r="J52" s="27"/>
      <c r="K52" s="28"/>
    </row>
    <row r="53" spans="1:11" ht="23.25" customHeight="1">
      <c r="A53" s="24"/>
      <c r="B53" s="27"/>
      <c r="C53" s="27"/>
      <c r="D53" s="27"/>
      <c r="E53" s="27"/>
      <c r="F53" s="28"/>
      <c r="G53" s="24"/>
      <c r="H53" s="27"/>
      <c r="I53" s="27"/>
      <c r="J53" s="27"/>
      <c r="K53" s="28"/>
    </row>
    <row r="54" spans="1:11" ht="23.25" customHeight="1">
      <c r="A54" s="24"/>
      <c r="B54" s="27"/>
      <c r="C54" s="27"/>
      <c r="D54" s="27"/>
      <c r="E54" s="27"/>
      <c r="F54" s="28"/>
      <c r="G54" s="24"/>
      <c r="H54" s="27"/>
      <c r="I54" s="27"/>
      <c r="J54" s="27"/>
      <c r="K54" s="28"/>
    </row>
    <row r="55" spans="1:11" ht="23.25" customHeight="1">
      <c r="A55" s="24"/>
      <c r="B55" s="34"/>
      <c r="C55" s="35"/>
      <c r="D55" s="36"/>
      <c r="E55" s="37"/>
      <c r="F55" s="38"/>
      <c r="G55" s="39"/>
      <c r="H55" s="40"/>
      <c r="I55" s="27"/>
      <c r="J55" s="27"/>
      <c r="K55" s="28"/>
    </row>
    <row r="56" spans="1:11" ht="23.25" customHeight="1">
      <c r="A56" s="24"/>
      <c r="B56" s="41"/>
      <c r="C56" s="42"/>
      <c r="D56" s="42"/>
      <c r="E56" s="42"/>
      <c r="F56" s="43"/>
      <c r="G56" s="44"/>
      <c r="H56" s="42"/>
      <c r="I56" s="27"/>
      <c r="J56" s="27"/>
      <c r="K56" s="28"/>
    </row>
    <row r="57" spans="1:11" ht="23.25" customHeight="1">
      <c r="A57" s="24"/>
      <c r="B57" s="36"/>
      <c r="C57" s="45"/>
      <c r="D57" s="46"/>
      <c r="E57" s="46"/>
      <c r="F57" s="47"/>
      <c r="G57" s="48"/>
      <c r="H57" s="49"/>
      <c r="I57" s="27"/>
      <c r="J57" s="27"/>
      <c r="K57" s="28"/>
    </row>
    <row r="58" spans="1:11" ht="23.25" customHeight="1">
      <c r="A58" s="24"/>
      <c r="B58" s="36"/>
      <c r="C58" s="45"/>
      <c r="D58" s="46"/>
      <c r="E58" s="46"/>
      <c r="F58" s="47"/>
      <c r="G58" s="48"/>
      <c r="H58" s="49"/>
      <c r="I58" s="27"/>
      <c r="J58" s="27"/>
      <c r="K58" s="28"/>
    </row>
    <row r="59" spans="1:11" ht="23.25" customHeight="1">
      <c r="A59" s="51" t="s">
        <v>7</v>
      </c>
      <c r="B59" s="51"/>
      <c r="C59" s="52"/>
      <c r="D59" s="53"/>
      <c r="E59" s="53"/>
      <c r="F59" s="54"/>
      <c r="G59" s="50" t="s">
        <v>7</v>
      </c>
      <c r="H59" s="55"/>
      <c r="I59" s="57"/>
      <c r="J59" s="57"/>
      <c r="K59" s="58"/>
    </row>
    <row r="60" spans="1:11" ht="50.1" customHeight="1">
      <c r="A60" s="735" t="s">
        <v>166</v>
      </c>
      <c r="B60" s="736"/>
      <c r="C60" s="736"/>
      <c r="D60" s="736"/>
      <c r="E60" s="736"/>
      <c r="F60" s="737"/>
      <c r="G60" s="735" t="s">
        <v>167</v>
      </c>
      <c r="H60" s="736"/>
      <c r="I60" s="736"/>
      <c r="J60" s="736"/>
      <c r="K60" s="737"/>
    </row>
    <row r="61" spans="1:11" ht="23.25" customHeight="1">
      <c r="A61" s="20"/>
      <c r="B61" s="21"/>
      <c r="C61" s="21"/>
      <c r="D61" s="21"/>
      <c r="E61" s="22"/>
      <c r="F61" s="23"/>
      <c r="G61" s="20"/>
      <c r="H61" s="22"/>
      <c r="I61" s="22"/>
      <c r="J61" s="22"/>
      <c r="K61" s="23"/>
    </row>
    <row r="62" spans="1:11" ht="23.25" customHeight="1">
      <c r="A62" s="24"/>
      <c r="B62" s="25"/>
      <c r="C62" s="26"/>
      <c r="D62" s="26"/>
      <c r="E62" s="27"/>
      <c r="F62" s="28"/>
      <c r="G62" s="24"/>
      <c r="H62" s="27"/>
      <c r="I62" s="27"/>
      <c r="J62" s="27"/>
      <c r="K62" s="28"/>
    </row>
    <row r="63" spans="1:11" ht="23.25" customHeight="1">
      <c r="A63" s="24"/>
      <c r="B63" s="29"/>
      <c r="C63" s="30"/>
      <c r="D63" s="30"/>
      <c r="E63" s="27"/>
      <c r="F63" s="28"/>
      <c r="G63" s="24"/>
      <c r="H63" s="27"/>
      <c r="I63" s="27"/>
      <c r="J63" s="27"/>
      <c r="K63" s="28"/>
    </row>
    <row r="64" spans="1:11" ht="23.25" customHeight="1">
      <c r="A64" s="24"/>
      <c r="B64" s="31"/>
      <c r="C64" s="30"/>
      <c r="D64" s="30"/>
      <c r="E64" s="27"/>
      <c r="F64" s="28"/>
      <c r="G64" s="24"/>
      <c r="H64" s="27"/>
      <c r="I64" s="27"/>
      <c r="J64" s="27"/>
      <c r="K64" s="28"/>
    </row>
    <row r="65" spans="1:11" ht="23.25" customHeight="1">
      <c r="A65" s="24"/>
      <c r="B65" s="26"/>
      <c r="C65" s="30"/>
      <c r="D65" s="30"/>
      <c r="E65" s="27"/>
      <c r="F65" s="28"/>
      <c r="G65" s="24"/>
      <c r="H65" s="27"/>
      <c r="I65" s="27"/>
      <c r="J65" s="27"/>
      <c r="K65" s="28"/>
    </row>
    <row r="66" spans="1:11" ht="23.25" customHeight="1">
      <c r="A66" s="24"/>
      <c r="B66" s="26"/>
      <c r="C66" s="30"/>
      <c r="D66" s="30"/>
      <c r="E66" s="27"/>
      <c r="F66" s="28"/>
      <c r="G66" s="24"/>
      <c r="H66" s="27"/>
      <c r="I66" s="27"/>
      <c r="J66" s="27"/>
      <c r="K66" s="28"/>
    </row>
    <row r="67" spans="1:11" ht="23.25" customHeight="1">
      <c r="A67" s="24"/>
      <c r="B67" s="26"/>
      <c r="C67" s="26"/>
      <c r="D67" s="26"/>
      <c r="E67" s="27"/>
      <c r="F67" s="28"/>
      <c r="G67" s="24"/>
      <c r="H67" s="27"/>
      <c r="I67" s="27"/>
      <c r="J67" s="27"/>
      <c r="K67" s="28"/>
    </row>
    <row r="68" spans="1:11" ht="23.25" customHeight="1">
      <c r="A68" s="24"/>
      <c r="B68" s="32"/>
      <c r="C68" s="33"/>
      <c r="D68" s="33"/>
      <c r="E68" s="27"/>
      <c r="F68" s="28"/>
      <c r="G68" s="24"/>
      <c r="H68" s="27"/>
      <c r="I68" s="27"/>
      <c r="J68" s="27"/>
      <c r="K68" s="28"/>
    </row>
    <row r="69" spans="1:11" ht="23.25" customHeight="1">
      <c r="A69" s="24"/>
      <c r="B69" s="27"/>
      <c r="C69" s="27"/>
      <c r="D69" s="27"/>
      <c r="E69" s="27"/>
      <c r="F69" s="28"/>
      <c r="G69" s="24"/>
      <c r="H69" s="27"/>
      <c r="I69" s="27"/>
      <c r="J69" s="27"/>
      <c r="K69" s="28"/>
    </row>
    <row r="70" spans="1:11" ht="23.25" customHeight="1">
      <c r="A70" s="24"/>
      <c r="B70" s="27"/>
      <c r="C70" s="27"/>
      <c r="D70" s="27"/>
      <c r="E70" s="27"/>
      <c r="F70" s="28"/>
      <c r="G70" s="24"/>
      <c r="H70" s="27"/>
      <c r="I70" s="27"/>
      <c r="J70" s="27"/>
      <c r="K70" s="28"/>
    </row>
    <row r="71" spans="1:11" ht="23.25" customHeight="1">
      <c r="A71" s="24"/>
      <c r="B71" s="34"/>
      <c r="C71" s="35"/>
      <c r="D71" s="36"/>
      <c r="E71" s="37"/>
      <c r="F71" s="38"/>
      <c r="G71" s="39"/>
      <c r="H71" s="40"/>
      <c r="I71" s="27"/>
      <c r="J71" s="27"/>
      <c r="K71" s="28"/>
    </row>
    <row r="72" spans="1:11" ht="23.25" customHeight="1">
      <c r="A72" s="24"/>
      <c r="B72" s="41"/>
      <c r="C72" s="42"/>
      <c r="D72" s="42"/>
      <c r="E72" s="42"/>
      <c r="F72" s="43"/>
      <c r="G72" s="44"/>
      <c r="H72" s="42"/>
      <c r="I72" s="27"/>
      <c r="J72" s="27"/>
      <c r="K72" s="28"/>
    </row>
    <row r="73" spans="1:11" ht="23.25" customHeight="1">
      <c r="A73" s="24"/>
      <c r="B73" s="36"/>
      <c r="C73" s="45"/>
      <c r="D73" s="46"/>
      <c r="E73" s="46"/>
      <c r="F73" s="47"/>
      <c r="G73" s="48"/>
      <c r="H73" s="49"/>
      <c r="I73" s="27"/>
      <c r="J73" s="27"/>
      <c r="K73" s="28"/>
    </row>
    <row r="74" spans="1:11" ht="23.25" customHeight="1">
      <c r="A74" s="24"/>
      <c r="B74" s="36"/>
      <c r="C74" s="45"/>
      <c r="D74" s="46"/>
      <c r="E74" s="46"/>
      <c r="F74" s="47"/>
      <c r="G74" s="48"/>
      <c r="H74" s="49"/>
      <c r="I74" s="27"/>
      <c r="J74" s="27"/>
      <c r="K74" s="28"/>
    </row>
    <row r="75" spans="1:11" ht="23.25" customHeight="1">
      <c r="A75" s="51" t="s">
        <v>7</v>
      </c>
      <c r="B75" s="51"/>
      <c r="C75" s="52"/>
      <c r="D75" s="53"/>
      <c r="E75" s="53"/>
      <c r="F75" s="54"/>
      <c r="G75" s="50" t="s">
        <v>7</v>
      </c>
      <c r="H75" s="55"/>
      <c r="I75" s="57"/>
      <c r="J75" s="57"/>
      <c r="K75" s="58"/>
    </row>
    <row r="76" spans="1:11" ht="50.1" customHeight="1">
      <c r="A76" s="735" t="s">
        <v>168</v>
      </c>
      <c r="B76" s="736"/>
      <c r="C76" s="736"/>
      <c r="D76" s="736"/>
      <c r="E76" s="736"/>
      <c r="F76" s="737"/>
      <c r="G76" s="735" t="s">
        <v>169</v>
      </c>
      <c r="H76" s="736"/>
      <c r="I76" s="736"/>
      <c r="J76" s="736"/>
      <c r="K76" s="737"/>
    </row>
    <row r="77" spans="1:11" ht="23.25" customHeight="1">
      <c r="A77" s="20"/>
      <c r="B77" s="21"/>
      <c r="C77" s="21"/>
      <c r="D77" s="21"/>
      <c r="E77" s="22"/>
      <c r="F77" s="23"/>
      <c r="G77" s="20"/>
      <c r="H77" s="22"/>
      <c r="I77" s="22"/>
      <c r="J77" s="22"/>
      <c r="K77" s="23"/>
    </row>
    <row r="78" spans="1:11" ht="23.25" customHeight="1">
      <c r="A78" s="24"/>
      <c r="B78" s="25"/>
      <c r="C78" s="26"/>
      <c r="D78" s="26"/>
      <c r="E78" s="27"/>
      <c r="F78" s="28"/>
      <c r="G78" s="24"/>
      <c r="H78" s="27"/>
      <c r="I78" s="27"/>
      <c r="J78" s="27"/>
      <c r="K78" s="28"/>
    </row>
    <row r="79" spans="1:11" ht="23.25" customHeight="1">
      <c r="A79" s="24"/>
      <c r="B79" s="29"/>
      <c r="C79" s="30"/>
      <c r="D79" s="30"/>
      <c r="E79" s="27"/>
      <c r="F79" s="28"/>
      <c r="G79" s="24"/>
      <c r="H79" s="27"/>
      <c r="I79" s="27"/>
      <c r="J79" s="27"/>
      <c r="K79" s="28"/>
    </row>
    <row r="80" spans="1:11" ht="23.25" customHeight="1">
      <c r="A80" s="24"/>
      <c r="B80" s="31"/>
      <c r="C80" s="30"/>
      <c r="D80" s="30"/>
      <c r="E80" s="27"/>
      <c r="F80" s="28"/>
      <c r="G80" s="24"/>
      <c r="H80" s="27"/>
      <c r="I80" s="27"/>
      <c r="J80" s="27"/>
      <c r="K80" s="28"/>
    </row>
    <row r="81" spans="1:11" ht="23.25" customHeight="1">
      <c r="A81" s="24"/>
      <c r="B81" s="26"/>
      <c r="C81" s="30"/>
      <c r="D81" s="30"/>
      <c r="E81" s="27"/>
      <c r="F81" s="28"/>
      <c r="G81" s="24"/>
      <c r="H81" s="27"/>
      <c r="I81" s="27"/>
      <c r="J81" s="27"/>
      <c r="K81" s="28"/>
    </row>
    <row r="82" spans="1:11" ht="23.25" customHeight="1">
      <c r="A82" s="24"/>
      <c r="B82" s="26"/>
      <c r="C82" s="30"/>
      <c r="D82" s="30"/>
      <c r="E82" s="27"/>
      <c r="F82" s="28"/>
      <c r="G82" s="24"/>
      <c r="H82" s="27"/>
      <c r="I82" s="27"/>
      <c r="J82" s="27"/>
      <c r="K82" s="28"/>
    </row>
    <row r="83" spans="1:11" ht="23.25" customHeight="1">
      <c r="A83" s="24"/>
      <c r="B83" s="26"/>
      <c r="C83" s="26"/>
      <c r="D83" s="26"/>
      <c r="E83" s="27"/>
      <c r="F83" s="28"/>
      <c r="G83" s="24"/>
      <c r="H83" s="27"/>
      <c r="I83" s="27"/>
      <c r="J83" s="27"/>
      <c r="K83" s="28"/>
    </row>
    <row r="84" spans="1:11" ht="23.25" customHeight="1">
      <c r="A84" s="24"/>
      <c r="B84" s="32"/>
      <c r="C84" s="33"/>
      <c r="D84" s="33"/>
      <c r="E84" s="27"/>
      <c r="F84" s="28"/>
      <c r="G84" s="24"/>
      <c r="H84" s="27"/>
      <c r="I84" s="27"/>
      <c r="J84" s="27"/>
      <c r="K84" s="28"/>
    </row>
    <row r="85" spans="1:11" ht="23.25" customHeight="1">
      <c r="A85" s="24"/>
      <c r="B85" s="27"/>
      <c r="C85" s="27"/>
      <c r="D85" s="27"/>
      <c r="E85" s="27"/>
      <c r="F85" s="28"/>
      <c r="G85" s="24"/>
      <c r="H85" s="27"/>
      <c r="I85" s="27"/>
      <c r="J85" s="27"/>
      <c r="K85" s="28"/>
    </row>
    <row r="86" spans="1:11" ht="23.25" customHeight="1">
      <c r="A86" s="24"/>
      <c r="B86" s="27"/>
      <c r="C86" s="27"/>
      <c r="D86" s="27"/>
      <c r="E86" s="27"/>
      <c r="F86" s="28"/>
      <c r="G86" s="24"/>
      <c r="H86" s="27"/>
      <c r="I86" s="27"/>
      <c r="J86" s="27"/>
      <c r="K86" s="28"/>
    </row>
    <row r="87" spans="1:11" ht="23.25" customHeight="1">
      <c r="A87" s="24"/>
      <c r="B87" s="34"/>
      <c r="C87" s="35"/>
      <c r="D87" s="36"/>
      <c r="E87" s="37"/>
      <c r="F87" s="38"/>
      <c r="G87" s="39"/>
      <c r="H87" s="40"/>
      <c r="I87" s="27"/>
      <c r="J87" s="27"/>
      <c r="K87" s="28"/>
    </row>
    <row r="88" spans="1:11" ht="23.25" customHeight="1">
      <c r="A88" s="24"/>
      <c r="B88" s="41"/>
      <c r="C88" s="42"/>
      <c r="D88" s="42"/>
      <c r="E88" s="42"/>
      <c r="F88" s="43"/>
      <c r="G88" s="44"/>
      <c r="H88" s="42"/>
      <c r="I88" s="27"/>
      <c r="J88" s="27"/>
      <c r="K88" s="28"/>
    </row>
    <row r="89" spans="1:11" ht="23.25" customHeight="1">
      <c r="A89" s="24"/>
      <c r="B89" s="36"/>
      <c r="C89" s="45"/>
      <c r="D89" s="46"/>
      <c r="E89" s="46"/>
      <c r="F89" s="47"/>
      <c r="G89" s="48"/>
      <c r="H89" s="49"/>
      <c r="I89" s="27"/>
      <c r="J89" s="27"/>
      <c r="K89" s="28"/>
    </row>
    <row r="90" spans="1:11" ht="23.25" customHeight="1">
      <c r="A90" s="24"/>
      <c r="B90" s="36"/>
      <c r="C90" s="45"/>
      <c r="D90" s="46"/>
      <c r="E90" s="46"/>
      <c r="F90" s="47"/>
      <c r="G90" s="48"/>
      <c r="H90" s="49"/>
      <c r="I90" s="27"/>
      <c r="J90" s="27"/>
      <c r="K90" s="28"/>
    </row>
    <row r="91" spans="1:11" ht="23.25" customHeight="1">
      <c r="A91" s="51" t="s">
        <v>7</v>
      </c>
      <c r="B91" s="51"/>
      <c r="C91" s="52"/>
      <c r="D91" s="53"/>
      <c r="E91" s="53"/>
      <c r="F91" s="54"/>
      <c r="G91" s="50" t="s">
        <v>7</v>
      </c>
      <c r="H91" s="55"/>
      <c r="I91" s="57"/>
      <c r="J91" s="57"/>
      <c r="K91" s="58"/>
    </row>
    <row r="92" spans="1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2:11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2:11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2:11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2:11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2:11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2:11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2:11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2:11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2:11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2:11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2:11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2:11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2:11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2:11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2:11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2:11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2:11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2:11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2:11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2:11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2:11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2:11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2:11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2:11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2:11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2:11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2:11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2:11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2:11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2:11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2:11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2:11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2:11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2:11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2:11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2:11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2:11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2:11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2:11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2:11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2:11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2:11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2:11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2:11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2:11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2:11" ht="23.2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2:11" ht="23.2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2:11" ht="23.2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2:11" ht="23.25" customHeigh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2:11" ht="23.25" customHeight="1"/>
    <row r="224" spans="2:11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mergeCells count="10">
    <mergeCell ref="A60:F60"/>
    <mergeCell ref="G60:K60"/>
    <mergeCell ref="A76:F76"/>
    <mergeCell ref="G76:K76"/>
    <mergeCell ref="A12:F12"/>
    <mergeCell ref="G12:K12"/>
    <mergeCell ref="A28:F28"/>
    <mergeCell ref="G28:K28"/>
    <mergeCell ref="A44:F44"/>
    <mergeCell ref="G44:K44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</sheetPr>
  <dimension ref="A1:R440"/>
  <sheetViews>
    <sheetView showGridLines="0" zoomScale="85" zoomScaleNormal="85" workbookViewId="0">
      <selection activeCell="M10" sqref="M10"/>
    </sheetView>
  </sheetViews>
  <sheetFormatPr defaultColWidth="0" defaultRowHeight="15"/>
  <cols>
    <col min="1" max="1" width="2.7109375" customWidth="1"/>
    <col min="2" max="2" width="36.140625" customWidth="1"/>
    <col min="3" max="16" width="11.7109375" customWidth="1"/>
    <col min="17" max="17" width="8.5703125" customWidth="1"/>
    <col min="18" max="16384" width="9.140625" hidden="1"/>
  </cols>
  <sheetData>
    <row r="1" spans="1: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9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80"/>
    </row>
    <row r="5" spans="1: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9"/>
    </row>
    <row r="11" spans="1:18" ht="23.25" customHeight="1"/>
    <row r="12" spans="1:18" s="27" customFormat="1" ht="23.25" customHeight="1">
      <c r="A12"/>
      <c r="B12" s="59" t="s">
        <v>701</v>
      </c>
      <c r="C12" s="18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81"/>
      <c r="P12" s="81"/>
      <c r="Q12" s="81"/>
      <c r="R12" s="81"/>
    </row>
    <row r="13" spans="1:18" s="27" customFormat="1" ht="23.25" customHeight="1">
      <c r="A13"/>
      <c r="B13" s="61" t="s">
        <v>702</v>
      </c>
      <c r="C13" s="62">
        <v>2006</v>
      </c>
      <c r="D13" s="62">
        <v>2007</v>
      </c>
      <c r="E13" s="62">
        <v>2008</v>
      </c>
      <c r="F13" s="62">
        <v>2009</v>
      </c>
      <c r="G13" s="62">
        <v>2010</v>
      </c>
      <c r="H13" s="62">
        <v>2011</v>
      </c>
      <c r="I13" s="62">
        <v>2012</v>
      </c>
      <c r="J13" s="62">
        <v>2013</v>
      </c>
      <c r="K13" s="129">
        <v>2014</v>
      </c>
      <c r="L13" s="119">
        <v>2015</v>
      </c>
      <c r="M13" s="129">
        <v>2016</v>
      </c>
      <c r="N13" s="129">
        <v>2017</v>
      </c>
      <c r="O13" s="129">
        <v>2018</v>
      </c>
      <c r="P13" s="129">
        <v>2019</v>
      </c>
      <c r="Q13" s="83"/>
      <c r="R13" s="81"/>
    </row>
    <row r="14" spans="1:18" s="27" customFormat="1" ht="23.25" customHeight="1">
      <c r="A14"/>
      <c r="B14" s="64" t="s">
        <v>703</v>
      </c>
      <c r="C14" s="65">
        <f t="shared" ref="C14:K14" si="0">C40</f>
        <v>39</v>
      </c>
      <c r="D14" s="65">
        <f t="shared" si="0"/>
        <v>82</v>
      </c>
      <c r="E14" s="65">
        <f t="shared" si="0"/>
        <v>87</v>
      </c>
      <c r="F14" s="65">
        <f t="shared" si="0"/>
        <v>181</v>
      </c>
      <c r="G14" s="65">
        <f t="shared" si="0"/>
        <v>147</v>
      </c>
      <c r="H14" s="65">
        <f t="shared" si="0"/>
        <v>119</v>
      </c>
      <c r="I14" s="65">
        <f t="shared" si="0"/>
        <v>176</v>
      </c>
      <c r="J14" s="65">
        <f t="shared" si="0"/>
        <v>175</v>
      </c>
      <c r="K14" s="130">
        <f t="shared" si="0"/>
        <v>144</v>
      </c>
      <c r="L14" s="131">
        <v>217</v>
      </c>
      <c r="M14" s="130">
        <v>115</v>
      </c>
      <c r="N14" s="130">
        <v>105</v>
      </c>
      <c r="O14" s="130">
        <f>O40</f>
        <v>130</v>
      </c>
      <c r="P14" s="130">
        <f>P40</f>
        <v>120</v>
      </c>
      <c r="Q14" s="85"/>
      <c r="R14" s="86"/>
    </row>
    <row r="15" spans="1:18" s="27" customFormat="1" ht="23.25" customHeight="1">
      <c r="A15"/>
      <c r="B15" s="64" t="s">
        <v>704</v>
      </c>
      <c r="C15" s="65">
        <f>C61</f>
        <v>0</v>
      </c>
      <c r="D15" s="65">
        <f t="shared" ref="D15:J15" si="1">D61</f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266</v>
      </c>
      <c r="I15" s="65">
        <f t="shared" si="1"/>
        <v>0</v>
      </c>
      <c r="J15" s="65">
        <f t="shared" si="1"/>
        <v>432</v>
      </c>
      <c r="K15" s="130">
        <v>438</v>
      </c>
      <c r="L15" s="132">
        <v>579</v>
      </c>
      <c r="M15" s="130">
        <v>350</v>
      </c>
      <c r="N15" s="130">
        <f>480-119</f>
        <v>361</v>
      </c>
      <c r="O15" s="130">
        <f>O61</f>
        <v>392</v>
      </c>
      <c r="P15" s="130">
        <f>P61</f>
        <v>539</v>
      </c>
      <c r="Q15" s="85"/>
      <c r="R15" s="86"/>
    </row>
    <row r="16" spans="1:18" s="27" customFormat="1" ht="23.25" customHeight="1">
      <c r="A16"/>
      <c r="B16" s="64" t="s">
        <v>705</v>
      </c>
      <c r="C16" s="65">
        <f>C99</f>
        <v>33</v>
      </c>
      <c r="D16" s="65">
        <f t="shared" ref="D16:O16" si="2">D99</f>
        <v>30</v>
      </c>
      <c r="E16" s="65">
        <f t="shared" si="2"/>
        <v>29</v>
      </c>
      <c r="F16" s="65">
        <f t="shared" si="2"/>
        <v>62</v>
      </c>
      <c r="G16" s="65">
        <f t="shared" si="2"/>
        <v>98</v>
      </c>
      <c r="H16" s="65">
        <f t="shared" si="2"/>
        <v>100</v>
      </c>
      <c r="I16" s="65">
        <f t="shared" si="2"/>
        <v>89</v>
      </c>
      <c r="J16" s="65">
        <f t="shared" si="2"/>
        <v>108</v>
      </c>
      <c r="K16" s="65">
        <f t="shared" si="2"/>
        <v>90</v>
      </c>
      <c r="L16" s="65">
        <f t="shared" si="2"/>
        <v>117</v>
      </c>
      <c r="M16" s="65">
        <f t="shared" si="2"/>
        <v>143</v>
      </c>
      <c r="N16" s="130">
        <f t="shared" si="2"/>
        <v>129</v>
      </c>
      <c r="O16" s="130">
        <f t="shared" si="2"/>
        <v>128</v>
      </c>
      <c r="P16" s="130">
        <f t="shared" ref="P16" si="3">P99</f>
        <v>145</v>
      </c>
      <c r="Q16" s="85"/>
      <c r="R16" s="86"/>
    </row>
    <row r="17" spans="1:18" s="27" customFormat="1" ht="23.25" customHeight="1">
      <c r="A17"/>
      <c r="B17" s="64" t="s">
        <v>706</v>
      </c>
      <c r="C17" s="65">
        <f>C80</f>
        <v>21</v>
      </c>
      <c r="D17" s="65">
        <f t="shared" ref="D17:O17" si="4">D80</f>
        <v>5</v>
      </c>
      <c r="E17" s="65">
        <f t="shared" si="4"/>
        <v>10</v>
      </c>
      <c r="F17" s="65">
        <f t="shared" si="4"/>
        <v>22</v>
      </c>
      <c r="G17" s="65">
        <f t="shared" si="4"/>
        <v>30</v>
      </c>
      <c r="H17" s="65">
        <f t="shared" si="4"/>
        <v>36</v>
      </c>
      <c r="I17" s="65">
        <f t="shared" si="4"/>
        <v>39</v>
      </c>
      <c r="J17" s="65">
        <f t="shared" si="4"/>
        <v>44</v>
      </c>
      <c r="K17" s="65">
        <f t="shared" si="4"/>
        <v>20</v>
      </c>
      <c r="L17" s="65">
        <f t="shared" si="4"/>
        <v>18</v>
      </c>
      <c r="M17" s="65">
        <f t="shared" si="4"/>
        <v>18</v>
      </c>
      <c r="N17" s="130">
        <f t="shared" si="4"/>
        <v>69</v>
      </c>
      <c r="O17" s="130">
        <f t="shared" si="4"/>
        <v>66</v>
      </c>
      <c r="P17" s="130">
        <f t="shared" ref="P17" si="5">P80</f>
        <v>21</v>
      </c>
      <c r="Q17" s="85"/>
      <c r="R17" s="86"/>
    </row>
    <row r="18" spans="1:18" s="27" customFormat="1" ht="23.25" customHeight="1">
      <c r="A18"/>
      <c r="B18" s="69" t="s">
        <v>6</v>
      </c>
      <c r="C18" s="70">
        <f t="shared" ref="C18:O18" si="6">SUM(C14:C17)</f>
        <v>93</v>
      </c>
      <c r="D18" s="70">
        <f t="shared" si="6"/>
        <v>117</v>
      </c>
      <c r="E18" s="70">
        <f t="shared" si="6"/>
        <v>126</v>
      </c>
      <c r="F18" s="70">
        <f t="shared" si="6"/>
        <v>265</v>
      </c>
      <c r="G18" s="70">
        <f t="shared" si="6"/>
        <v>275</v>
      </c>
      <c r="H18" s="70">
        <f t="shared" si="6"/>
        <v>521</v>
      </c>
      <c r="I18" s="70">
        <f t="shared" si="6"/>
        <v>304</v>
      </c>
      <c r="J18" s="70">
        <f t="shared" si="6"/>
        <v>759</v>
      </c>
      <c r="K18" s="70">
        <f t="shared" si="6"/>
        <v>692</v>
      </c>
      <c r="L18" s="70">
        <f t="shared" si="6"/>
        <v>931</v>
      </c>
      <c r="M18" s="70">
        <f t="shared" si="6"/>
        <v>626</v>
      </c>
      <c r="N18" s="70">
        <f t="shared" si="6"/>
        <v>664</v>
      </c>
      <c r="O18" s="70">
        <f t="shared" si="6"/>
        <v>716</v>
      </c>
      <c r="P18" s="133">
        <f t="shared" ref="P18" si="7">SUM(P14:P17)</f>
        <v>825</v>
      </c>
      <c r="Q18" s="36"/>
      <c r="R18" s="36"/>
    </row>
    <row r="19" spans="1:18" s="27" customFormat="1" ht="23.25" customHeight="1">
      <c r="A19"/>
      <c r="B19" s="32" t="s">
        <v>707</v>
      </c>
      <c r="C19" s="18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36"/>
      <c r="P19" s="36"/>
      <c r="Q19" s="36"/>
      <c r="R19" s="36"/>
    </row>
    <row r="20" spans="1:18" s="27" customFormat="1" ht="23.25" customHeight="1">
      <c r="A20"/>
      <c r="B20" s="32" t="s">
        <v>708</v>
      </c>
      <c r="C20" s="18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87"/>
      <c r="P20" s="81"/>
      <c r="Q20" s="81"/>
      <c r="R20" s="36"/>
    </row>
    <row r="21" spans="1:18" s="27" customFormat="1" ht="23.25" customHeight="1">
      <c r="A21"/>
      <c r="B21" s="32" t="s">
        <v>709</v>
      </c>
      <c r="C21" s="18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87"/>
      <c r="P21" s="81"/>
      <c r="Q21" s="81"/>
      <c r="R21" s="36"/>
    </row>
    <row r="22" spans="1:18" s="27" customFormat="1" ht="23.25" customHeight="1">
      <c r="A22"/>
      <c r="B22" s="32" t="s">
        <v>710</v>
      </c>
      <c r="C22" s="1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87"/>
      <c r="P22" s="81"/>
      <c r="Q22" s="81"/>
      <c r="R22" s="36"/>
    </row>
    <row r="23" spans="1:18" s="27" customFormat="1" ht="23.25" customHeight="1">
      <c r="A23"/>
      <c r="B23" s="32"/>
      <c r="C23" s="1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87"/>
      <c r="P23" s="81"/>
      <c r="Q23" s="81"/>
      <c r="R23" s="36"/>
    </row>
    <row r="24" spans="1:18" s="27" customFormat="1" ht="23.25" customHeight="1">
      <c r="A24"/>
      <c r="B24" s="32"/>
      <c r="C24" s="18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42"/>
      <c r="P24" s="83"/>
      <c r="Q24" s="83"/>
      <c r="R24" s="36"/>
    </row>
    <row r="25" spans="1:18" s="27" customFormat="1" ht="23.25" customHeight="1">
      <c r="A25"/>
      <c r="B25" s="59" t="s">
        <v>711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134"/>
      <c r="P25" s="85"/>
      <c r="Q25" s="85"/>
      <c r="R25" s="36"/>
    </row>
    <row r="26" spans="1:18" s="27" customFormat="1" ht="23.25" customHeight="1">
      <c r="B26" s="778" t="s">
        <v>712</v>
      </c>
      <c r="C26" s="780" t="s">
        <v>713</v>
      </c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2"/>
      <c r="Q26" s="85"/>
      <c r="R26" s="36"/>
    </row>
    <row r="27" spans="1:18" s="27" customFormat="1" ht="23.25" customHeight="1">
      <c r="B27" s="779"/>
      <c r="C27" s="120">
        <v>2006</v>
      </c>
      <c r="D27" s="120">
        <v>2007</v>
      </c>
      <c r="E27" s="120">
        <v>2008</v>
      </c>
      <c r="F27" s="120">
        <v>2009</v>
      </c>
      <c r="G27" s="120">
        <v>2010</v>
      </c>
      <c r="H27" s="120">
        <v>2011</v>
      </c>
      <c r="I27" s="120">
        <v>2012</v>
      </c>
      <c r="J27" s="135">
        <v>2013</v>
      </c>
      <c r="K27" s="120">
        <v>2014</v>
      </c>
      <c r="L27" s="136">
        <v>2015</v>
      </c>
      <c r="M27" s="120">
        <v>2016</v>
      </c>
      <c r="N27" s="135">
        <v>2017</v>
      </c>
      <c r="O27" s="120">
        <v>2018</v>
      </c>
      <c r="P27" s="120">
        <v>2019</v>
      </c>
      <c r="Q27" s="85"/>
      <c r="R27" s="36"/>
    </row>
    <row r="28" spans="1:18" s="27" customFormat="1" ht="23.25" customHeight="1">
      <c r="B28" s="121" t="s">
        <v>714</v>
      </c>
      <c r="C28" s="122" t="s">
        <v>116</v>
      </c>
      <c r="D28" s="122" t="s">
        <v>116</v>
      </c>
      <c r="E28" s="122" t="s">
        <v>116</v>
      </c>
      <c r="F28" s="122" t="s">
        <v>116</v>
      </c>
      <c r="G28" s="122" t="s">
        <v>116</v>
      </c>
      <c r="H28" s="122" t="s">
        <v>116</v>
      </c>
      <c r="I28" s="122" t="s">
        <v>116</v>
      </c>
      <c r="J28" s="137" t="s">
        <v>116</v>
      </c>
      <c r="K28" s="122">
        <v>1</v>
      </c>
      <c r="L28" s="134">
        <v>5</v>
      </c>
      <c r="M28" s="124">
        <v>1</v>
      </c>
      <c r="N28" s="138">
        <v>2</v>
      </c>
      <c r="O28" s="124">
        <v>2</v>
      </c>
      <c r="P28" s="124">
        <v>1</v>
      </c>
      <c r="Q28" s="72"/>
      <c r="R28" s="36"/>
    </row>
    <row r="29" spans="1:18" s="27" customFormat="1" ht="23.25" customHeight="1">
      <c r="B29" s="123" t="s">
        <v>41</v>
      </c>
      <c r="C29" s="124">
        <v>0</v>
      </c>
      <c r="D29" s="124">
        <v>10</v>
      </c>
      <c r="E29" s="124">
        <v>3</v>
      </c>
      <c r="F29" s="124">
        <v>8</v>
      </c>
      <c r="G29" s="124">
        <v>22</v>
      </c>
      <c r="H29" s="124">
        <v>3</v>
      </c>
      <c r="I29" s="124">
        <v>8</v>
      </c>
      <c r="J29" s="138">
        <v>9</v>
      </c>
      <c r="K29" s="124">
        <v>6</v>
      </c>
      <c r="L29" s="134">
        <v>10</v>
      </c>
      <c r="M29" s="124">
        <v>6</v>
      </c>
      <c r="N29" s="138">
        <v>8</v>
      </c>
      <c r="O29" s="124">
        <v>4</v>
      </c>
      <c r="P29" s="124">
        <v>6</v>
      </c>
      <c r="Q29" s="36"/>
      <c r="R29" s="36"/>
    </row>
    <row r="30" spans="1:18" s="27" customFormat="1" ht="23.25" customHeight="1">
      <c r="B30" s="123" t="s">
        <v>52</v>
      </c>
      <c r="C30" s="124">
        <v>0</v>
      </c>
      <c r="D30" s="124">
        <v>2</v>
      </c>
      <c r="E30" s="124">
        <v>3</v>
      </c>
      <c r="F30" s="124">
        <v>8</v>
      </c>
      <c r="G30" s="124">
        <v>13</v>
      </c>
      <c r="H30" s="124">
        <v>4</v>
      </c>
      <c r="I30" s="124">
        <v>3</v>
      </c>
      <c r="J30" s="138">
        <v>5</v>
      </c>
      <c r="K30" s="124">
        <v>4</v>
      </c>
      <c r="L30" s="134">
        <v>4</v>
      </c>
      <c r="M30" s="124">
        <v>6</v>
      </c>
      <c r="N30" s="138">
        <v>7</v>
      </c>
      <c r="O30" s="124">
        <v>9</v>
      </c>
      <c r="P30" s="124">
        <v>18</v>
      </c>
      <c r="Q30" s="36"/>
      <c r="R30" s="36"/>
    </row>
    <row r="31" spans="1:18" s="27" customFormat="1" ht="23.25" customHeight="1">
      <c r="B31" s="123" t="s">
        <v>37</v>
      </c>
      <c r="C31" s="124">
        <v>0</v>
      </c>
      <c r="D31" s="124">
        <v>24</v>
      </c>
      <c r="E31" s="124">
        <v>10</v>
      </c>
      <c r="F31" s="124">
        <v>26</v>
      </c>
      <c r="G31" s="124">
        <v>8</v>
      </c>
      <c r="H31" s="124">
        <v>14</v>
      </c>
      <c r="I31" s="124">
        <v>13</v>
      </c>
      <c r="J31" s="138">
        <v>15</v>
      </c>
      <c r="K31" s="124">
        <v>18</v>
      </c>
      <c r="L31" s="134">
        <v>15</v>
      </c>
      <c r="M31" s="124">
        <v>13</v>
      </c>
      <c r="N31" s="138">
        <v>11</v>
      </c>
      <c r="O31" s="124">
        <v>20</v>
      </c>
      <c r="P31" s="124">
        <v>20</v>
      </c>
      <c r="Q31" s="81"/>
      <c r="R31" s="36"/>
    </row>
    <row r="32" spans="1:18" s="27" customFormat="1" ht="23.25" customHeight="1">
      <c r="B32" s="123" t="s">
        <v>90</v>
      </c>
      <c r="C32" s="124">
        <v>0</v>
      </c>
      <c r="D32" s="124">
        <v>1</v>
      </c>
      <c r="E32" s="124">
        <v>1</v>
      </c>
      <c r="F32" s="124">
        <v>2</v>
      </c>
      <c r="G32" s="124">
        <v>12</v>
      </c>
      <c r="H32" s="124">
        <v>2</v>
      </c>
      <c r="I32" s="124">
        <v>8</v>
      </c>
      <c r="J32" s="138">
        <v>4</v>
      </c>
      <c r="K32" s="124">
        <v>4</v>
      </c>
      <c r="L32" s="134">
        <v>2</v>
      </c>
      <c r="M32" s="124">
        <v>5</v>
      </c>
      <c r="N32" s="138">
        <v>3</v>
      </c>
      <c r="O32" s="124">
        <v>0</v>
      </c>
      <c r="P32" s="124">
        <v>2</v>
      </c>
      <c r="Q32" s="83"/>
      <c r="R32" s="36"/>
    </row>
    <row r="33" spans="2:18" s="27" customFormat="1" ht="23.25" customHeight="1">
      <c r="B33" s="123" t="s">
        <v>33</v>
      </c>
      <c r="C33" s="124">
        <v>1</v>
      </c>
      <c r="D33" s="124">
        <v>5</v>
      </c>
      <c r="E33" s="124">
        <v>9</v>
      </c>
      <c r="F33" s="124">
        <v>9</v>
      </c>
      <c r="G33" s="124">
        <v>9</v>
      </c>
      <c r="H33" s="124">
        <v>7</v>
      </c>
      <c r="I33" s="124">
        <v>11</v>
      </c>
      <c r="J33" s="138">
        <v>9</v>
      </c>
      <c r="K33" s="124">
        <v>10</v>
      </c>
      <c r="L33" s="134">
        <v>5</v>
      </c>
      <c r="M33" s="124">
        <v>9</v>
      </c>
      <c r="N33" s="138">
        <v>9</v>
      </c>
      <c r="O33" s="124">
        <v>5</v>
      </c>
      <c r="P33" s="124">
        <v>12</v>
      </c>
      <c r="Q33" s="85"/>
      <c r="R33" s="36"/>
    </row>
    <row r="34" spans="2:18" s="27" customFormat="1" ht="23.25" customHeight="1">
      <c r="B34" s="123" t="s">
        <v>94</v>
      </c>
      <c r="C34" s="124" t="s">
        <v>116</v>
      </c>
      <c r="D34" s="124" t="s">
        <v>116</v>
      </c>
      <c r="E34" s="124" t="s">
        <v>116</v>
      </c>
      <c r="F34" s="124" t="s">
        <v>116</v>
      </c>
      <c r="G34" s="124">
        <v>11</v>
      </c>
      <c r="H34" s="124">
        <v>11</v>
      </c>
      <c r="I34" s="124">
        <v>8</v>
      </c>
      <c r="J34" s="138">
        <v>15</v>
      </c>
      <c r="K34" s="124">
        <v>19</v>
      </c>
      <c r="L34" s="134">
        <v>22</v>
      </c>
      <c r="M34" s="124">
        <v>6</v>
      </c>
      <c r="N34" s="138">
        <v>10</v>
      </c>
      <c r="O34" s="124">
        <v>13</v>
      </c>
      <c r="P34" s="124">
        <v>11</v>
      </c>
      <c r="Q34" s="85"/>
      <c r="R34" s="36"/>
    </row>
    <row r="35" spans="2:18" s="27" customFormat="1" ht="23.25" customHeight="1">
      <c r="B35" s="123" t="s">
        <v>103</v>
      </c>
      <c r="C35" s="124" t="s">
        <v>116</v>
      </c>
      <c r="D35" s="124" t="s">
        <v>116</v>
      </c>
      <c r="E35" s="124" t="s">
        <v>116</v>
      </c>
      <c r="F35" s="124" t="s">
        <v>116</v>
      </c>
      <c r="G35" s="124" t="s">
        <v>116</v>
      </c>
      <c r="H35" s="124" t="s">
        <v>116</v>
      </c>
      <c r="I35" s="124" t="s">
        <v>116</v>
      </c>
      <c r="J35" s="138">
        <v>2</v>
      </c>
      <c r="K35" s="124">
        <v>3</v>
      </c>
      <c r="L35" s="134">
        <v>2</v>
      </c>
      <c r="M35" s="124" t="s">
        <v>116</v>
      </c>
      <c r="N35" s="138">
        <v>3</v>
      </c>
      <c r="O35" s="124">
        <v>6</v>
      </c>
      <c r="P35" s="124">
        <v>3</v>
      </c>
      <c r="Q35" s="85"/>
      <c r="R35" s="36"/>
    </row>
    <row r="36" spans="2:18" s="27" customFormat="1" ht="23.25" customHeight="1">
      <c r="B36" s="123" t="s">
        <v>16</v>
      </c>
      <c r="C36" s="124">
        <v>28</v>
      </c>
      <c r="D36" s="124">
        <v>14</v>
      </c>
      <c r="E36" s="124">
        <v>22</v>
      </c>
      <c r="F36" s="124">
        <v>65</v>
      </c>
      <c r="G36" s="124">
        <v>39</v>
      </c>
      <c r="H36" s="124">
        <v>31</v>
      </c>
      <c r="I36" s="124">
        <v>70</v>
      </c>
      <c r="J36" s="138">
        <v>44</v>
      </c>
      <c r="K36" s="124">
        <v>20</v>
      </c>
      <c r="L36" s="134">
        <v>42</v>
      </c>
      <c r="M36" s="124">
        <v>28</v>
      </c>
      <c r="N36" s="138">
        <v>17</v>
      </c>
      <c r="O36" s="124">
        <v>21</v>
      </c>
      <c r="P36" s="124">
        <v>18</v>
      </c>
      <c r="Q36" s="72"/>
      <c r="R36" s="36"/>
    </row>
    <row r="37" spans="2:18" s="27" customFormat="1" ht="23.25" customHeight="1">
      <c r="B37" s="123" t="s">
        <v>24</v>
      </c>
      <c r="C37" s="124">
        <v>1</v>
      </c>
      <c r="D37" s="124">
        <v>14</v>
      </c>
      <c r="E37" s="124">
        <v>23</v>
      </c>
      <c r="F37" s="124">
        <v>37</v>
      </c>
      <c r="G37" s="124">
        <v>11</v>
      </c>
      <c r="H37" s="124">
        <v>13</v>
      </c>
      <c r="I37" s="124">
        <v>30</v>
      </c>
      <c r="J37" s="138">
        <v>35</v>
      </c>
      <c r="K37" s="124">
        <v>18</v>
      </c>
      <c r="L37" s="134">
        <v>72</v>
      </c>
      <c r="M37" s="124">
        <v>12</v>
      </c>
      <c r="N37" s="138">
        <v>9</v>
      </c>
      <c r="O37" s="124">
        <v>15</v>
      </c>
      <c r="P37" s="124">
        <v>8</v>
      </c>
      <c r="Q37" s="72"/>
      <c r="R37" s="36"/>
    </row>
    <row r="38" spans="2:18" s="27" customFormat="1" ht="23.25" customHeight="1">
      <c r="B38" s="123" t="s">
        <v>21</v>
      </c>
      <c r="C38" s="124">
        <v>9</v>
      </c>
      <c r="D38" s="124">
        <v>9</v>
      </c>
      <c r="E38" s="124">
        <v>12</v>
      </c>
      <c r="F38" s="124">
        <v>19</v>
      </c>
      <c r="G38" s="124">
        <v>17</v>
      </c>
      <c r="H38" s="124">
        <v>20</v>
      </c>
      <c r="I38" s="124">
        <v>14</v>
      </c>
      <c r="J38" s="138">
        <v>23</v>
      </c>
      <c r="K38" s="124">
        <v>20</v>
      </c>
      <c r="L38" s="134">
        <v>16</v>
      </c>
      <c r="M38" s="124">
        <v>19</v>
      </c>
      <c r="N38" s="138">
        <v>14</v>
      </c>
      <c r="O38" s="124">
        <v>16</v>
      </c>
      <c r="P38" s="124">
        <v>10</v>
      </c>
      <c r="Q38" s="72"/>
      <c r="R38" s="36"/>
    </row>
    <row r="39" spans="2:18" s="27" customFormat="1" ht="23.25" customHeight="1">
      <c r="B39" s="125" t="s">
        <v>47</v>
      </c>
      <c r="C39" s="126" t="s">
        <v>116</v>
      </c>
      <c r="D39" s="126">
        <v>3</v>
      </c>
      <c r="E39" s="126">
        <v>4</v>
      </c>
      <c r="F39" s="126">
        <v>7</v>
      </c>
      <c r="G39" s="126">
        <v>5</v>
      </c>
      <c r="H39" s="126">
        <v>14</v>
      </c>
      <c r="I39" s="126">
        <v>11</v>
      </c>
      <c r="J39" s="126">
        <v>14</v>
      </c>
      <c r="K39" s="124">
        <v>21</v>
      </c>
      <c r="L39" s="134">
        <v>22</v>
      </c>
      <c r="M39" s="124">
        <v>10</v>
      </c>
      <c r="N39" s="138">
        <v>12</v>
      </c>
      <c r="O39" s="126">
        <v>19</v>
      </c>
      <c r="P39" s="126">
        <v>11</v>
      </c>
      <c r="Q39" s="81"/>
      <c r="R39" s="36"/>
    </row>
    <row r="40" spans="2:18" s="27" customFormat="1" ht="23.25" customHeight="1">
      <c r="B40" s="69" t="s">
        <v>6</v>
      </c>
      <c r="C40" s="127">
        <f>SUM(C28:C39)</f>
        <v>39</v>
      </c>
      <c r="D40" s="127">
        <f t="shared" ref="D40:I40" si="8">SUM(D28:D39)</f>
        <v>82</v>
      </c>
      <c r="E40" s="127">
        <f t="shared" si="8"/>
        <v>87</v>
      </c>
      <c r="F40" s="127">
        <f t="shared" si="8"/>
        <v>181</v>
      </c>
      <c r="G40" s="127">
        <f t="shared" si="8"/>
        <v>147</v>
      </c>
      <c r="H40" s="127">
        <f t="shared" si="8"/>
        <v>119</v>
      </c>
      <c r="I40" s="127">
        <f t="shared" si="8"/>
        <v>176</v>
      </c>
      <c r="J40" s="127">
        <f t="shared" ref="J40:O40" si="9">SUM(J28:J39)</f>
        <v>175</v>
      </c>
      <c r="K40" s="127">
        <f t="shared" si="9"/>
        <v>144</v>
      </c>
      <c r="L40" s="127">
        <f t="shared" si="9"/>
        <v>217</v>
      </c>
      <c r="M40" s="127">
        <f t="shared" si="9"/>
        <v>115</v>
      </c>
      <c r="N40" s="127">
        <f t="shared" si="9"/>
        <v>105</v>
      </c>
      <c r="O40" s="127">
        <f t="shared" si="9"/>
        <v>130</v>
      </c>
      <c r="P40" s="139">
        <f t="shared" ref="P40" si="10">SUM(P28:P39)</f>
        <v>120</v>
      </c>
      <c r="Q40" s="83"/>
      <c r="R40" s="36"/>
    </row>
    <row r="41" spans="2:18" s="27" customFormat="1" ht="23.25" customHeight="1">
      <c r="B41" s="32" t="s">
        <v>707</v>
      </c>
      <c r="C41" s="18"/>
      <c r="D41" s="18"/>
      <c r="E41" s="18"/>
      <c r="F41" s="18"/>
      <c r="G41" s="18"/>
      <c r="H41" s="18"/>
      <c r="I41" s="18"/>
      <c r="J41" s="18"/>
      <c r="K41" s="18"/>
      <c r="L41" s="73"/>
      <c r="M41" s="73"/>
      <c r="N41" s="73"/>
      <c r="O41" s="134"/>
      <c r="P41" s="85"/>
      <c r="Q41" s="85"/>
      <c r="R41" s="36"/>
    </row>
    <row r="42" spans="2:18" s="27" customFormat="1" ht="23.25" customHeight="1">
      <c r="B42" s="32"/>
      <c r="C42" s="18"/>
      <c r="D42" s="18"/>
      <c r="E42" s="18"/>
      <c r="F42" s="18"/>
      <c r="G42" s="18"/>
      <c r="H42" s="18"/>
      <c r="I42" s="18"/>
      <c r="J42" s="18"/>
      <c r="K42" s="18"/>
      <c r="L42" s="73"/>
      <c r="M42" s="73"/>
      <c r="N42" s="73"/>
      <c r="O42" s="134"/>
      <c r="P42" s="85"/>
      <c r="Q42" s="85"/>
      <c r="R42" s="36"/>
    </row>
    <row r="43" spans="2:18" s="27" customFormat="1" ht="23.25" customHeight="1">
      <c r="B43" s="128"/>
      <c r="C43" s="128"/>
      <c r="D43" s="18"/>
      <c r="E43" s="18"/>
      <c r="F43" s="18"/>
      <c r="G43" s="18"/>
      <c r="H43" s="18"/>
      <c r="I43" s="18"/>
      <c r="J43" s="18"/>
      <c r="K43" s="18"/>
      <c r="L43" s="73"/>
      <c r="M43" s="73"/>
      <c r="N43" s="73"/>
      <c r="O43" s="134"/>
      <c r="P43" s="85"/>
      <c r="Q43" s="85"/>
      <c r="R43" s="36"/>
    </row>
    <row r="44" spans="2:18" s="27" customFormat="1" ht="23.25" customHeight="1">
      <c r="B44" s="59" t="s">
        <v>715</v>
      </c>
      <c r="C44" s="18"/>
      <c r="D44" s="18"/>
      <c r="E44" s="18"/>
      <c r="F44" s="18"/>
      <c r="G44" s="18"/>
      <c r="H44" s="18"/>
      <c r="I44" s="18"/>
      <c r="J44" s="18"/>
      <c r="K44" s="18"/>
      <c r="L44" s="73"/>
      <c r="M44" s="73"/>
      <c r="N44" s="73"/>
      <c r="O44" s="72"/>
      <c r="P44" s="72"/>
      <c r="Q44" s="72"/>
      <c r="R44" s="36"/>
    </row>
    <row r="45" spans="2:18" s="27" customFormat="1" ht="23.25" customHeight="1">
      <c r="B45" s="778" t="s">
        <v>712</v>
      </c>
      <c r="C45" s="780" t="s">
        <v>716</v>
      </c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2"/>
      <c r="Q45" s="72"/>
      <c r="R45" s="36"/>
    </row>
    <row r="46" spans="2:18" s="27" customFormat="1" ht="23.25" customHeight="1">
      <c r="B46" s="779"/>
      <c r="C46" s="120">
        <v>2006</v>
      </c>
      <c r="D46" s="120">
        <v>2007</v>
      </c>
      <c r="E46" s="120">
        <v>2008</v>
      </c>
      <c r="F46" s="120">
        <v>2009</v>
      </c>
      <c r="G46" s="120">
        <v>2010</v>
      </c>
      <c r="H46" s="120">
        <v>2011</v>
      </c>
      <c r="I46" s="120">
        <v>2012</v>
      </c>
      <c r="J46" s="135">
        <v>2013</v>
      </c>
      <c r="K46" s="120">
        <v>2014</v>
      </c>
      <c r="L46" s="136">
        <v>2015</v>
      </c>
      <c r="M46" s="120">
        <v>2016</v>
      </c>
      <c r="N46" s="120">
        <v>2017</v>
      </c>
      <c r="O46" s="120">
        <v>2018</v>
      </c>
      <c r="P46" s="120">
        <v>2019</v>
      </c>
      <c r="Q46" s="72"/>
      <c r="R46" s="36"/>
    </row>
    <row r="47" spans="2:18" s="27" customFormat="1" ht="23.25" customHeight="1">
      <c r="B47" s="121" t="s">
        <v>714</v>
      </c>
      <c r="C47" s="122" t="s">
        <v>658</v>
      </c>
      <c r="D47" s="122" t="s">
        <v>658</v>
      </c>
      <c r="E47" s="122" t="s">
        <v>658</v>
      </c>
      <c r="F47" s="122" t="s">
        <v>658</v>
      </c>
      <c r="G47" s="122" t="s">
        <v>658</v>
      </c>
      <c r="H47" s="122" t="s">
        <v>116</v>
      </c>
      <c r="I47" s="122" t="s">
        <v>658</v>
      </c>
      <c r="J47" s="137" t="s">
        <v>116</v>
      </c>
      <c r="K47" s="124">
        <v>2</v>
      </c>
      <c r="L47" s="68">
        <v>7</v>
      </c>
      <c r="M47" s="130">
        <v>2</v>
      </c>
      <c r="N47" s="130">
        <v>4</v>
      </c>
      <c r="O47" s="124">
        <v>5</v>
      </c>
      <c r="P47" s="124">
        <v>8</v>
      </c>
      <c r="Q47" s="36"/>
      <c r="R47" s="36"/>
    </row>
    <row r="48" spans="2:18" s="27" customFormat="1" ht="23.25" customHeight="1">
      <c r="B48" s="123" t="s">
        <v>41</v>
      </c>
      <c r="C48" s="124" t="s">
        <v>658</v>
      </c>
      <c r="D48" s="124" t="s">
        <v>658</v>
      </c>
      <c r="E48" s="124" t="s">
        <v>658</v>
      </c>
      <c r="F48" s="124" t="s">
        <v>658</v>
      </c>
      <c r="G48" s="124" t="s">
        <v>658</v>
      </c>
      <c r="H48" s="124">
        <v>10</v>
      </c>
      <c r="I48" s="124" t="s">
        <v>658</v>
      </c>
      <c r="J48" s="138">
        <v>30</v>
      </c>
      <c r="K48" s="124">
        <v>24</v>
      </c>
      <c r="L48" s="134">
        <v>28</v>
      </c>
      <c r="M48" s="130">
        <v>20</v>
      </c>
      <c r="N48" s="130">
        <v>22</v>
      </c>
      <c r="O48" s="124">
        <v>23</v>
      </c>
      <c r="P48" s="124">
        <v>30</v>
      </c>
      <c r="Q48" s="83"/>
      <c r="R48" s="36"/>
    </row>
    <row r="49" spans="1:18" s="27" customFormat="1" ht="23.25" customHeight="1">
      <c r="B49" s="123" t="s">
        <v>52</v>
      </c>
      <c r="C49" s="124" t="s">
        <v>658</v>
      </c>
      <c r="D49" s="124" t="s">
        <v>658</v>
      </c>
      <c r="E49" s="124" t="s">
        <v>658</v>
      </c>
      <c r="F49" s="124" t="s">
        <v>658</v>
      </c>
      <c r="G49" s="124" t="s">
        <v>658</v>
      </c>
      <c r="H49" s="124">
        <v>18</v>
      </c>
      <c r="I49" s="124" t="s">
        <v>658</v>
      </c>
      <c r="J49" s="138">
        <v>15</v>
      </c>
      <c r="K49" s="124">
        <v>13</v>
      </c>
      <c r="L49" s="134">
        <v>17</v>
      </c>
      <c r="M49" s="130">
        <v>14</v>
      </c>
      <c r="N49" s="130">
        <v>24</v>
      </c>
      <c r="O49" s="124">
        <v>28</v>
      </c>
      <c r="P49" s="124">
        <v>39</v>
      </c>
      <c r="Q49" s="144"/>
      <c r="R49" s="145"/>
    </row>
    <row r="50" spans="1:18" s="27" customFormat="1" ht="23.25" customHeight="1">
      <c r="B50" s="123" t="s">
        <v>37</v>
      </c>
      <c r="C50" s="124" t="s">
        <v>658</v>
      </c>
      <c r="D50" s="124" t="s">
        <v>658</v>
      </c>
      <c r="E50" s="124" t="s">
        <v>658</v>
      </c>
      <c r="F50" s="124" t="s">
        <v>658</v>
      </c>
      <c r="G50" s="124" t="s">
        <v>658</v>
      </c>
      <c r="H50" s="124">
        <v>24</v>
      </c>
      <c r="I50" s="124" t="s">
        <v>658</v>
      </c>
      <c r="J50" s="138">
        <v>44</v>
      </c>
      <c r="K50" s="124">
        <v>49</v>
      </c>
      <c r="L50" s="134">
        <v>60</v>
      </c>
      <c r="M50" s="130">
        <v>46</v>
      </c>
      <c r="N50" s="130">
        <v>51</v>
      </c>
      <c r="O50" s="124">
        <v>59</v>
      </c>
      <c r="P50" s="124">
        <v>77</v>
      </c>
      <c r="Q50" s="144"/>
      <c r="R50" s="145"/>
    </row>
    <row r="51" spans="1:18" s="27" customFormat="1" ht="23.25" customHeight="1">
      <c r="B51" s="123" t="s">
        <v>90</v>
      </c>
      <c r="C51" s="124" t="s">
        <v>658</v>
      </c>
      <c r="D51" s="124" t="s">
        <v>658</v>
      </c>
      <c r="E51" s="124" t="s">
        <v>658</v>
      </c>
      <c r="F51" s="124" t="s">
        <v>658</v>
      </c>
      <c r="G51" s="124" t="s">
        <v>658</v>
      </c>
      <c r="H51" s="124">
        <v>13</v>
      </c>
      <c r="I51" s="124" t="s">
        <v>658</v>
      </c>
      <c r="J51" s="138">
        <v>17</v>
      </c>
      <c r="K51" s="124">
        <v>11</v>
      </c>
      <c r="L51" s="84">
        <v>11</v>
      </c>
      <c r="M51" s="130">
        <v>15</v>
      </c>
      <c r="N51" s="130">
        <v>12</v>
      </c>
      <c r="O51" s="124">
        <v>9</v>
      </c>
      <c r="P51" s="124">
        <v>13</v>
      </c>
      <c r="Q51" s="144"/>
      <c r="R51" s="36"/>
    </row>
    <row r="52" spans="1:18" s="27" customFormat="1" ht="23.25" customHeight="1">
      <c r="B52" s="123" t="s">
        <v>33</v>
      </c>
      <c r="C52" s="124" t="s">
        <v>658</v>
      </c>
      <c r="D52" s="124" t="s">
        <v>658</v>
      </c>
      <c r="E52" s="124" t="s">
        <v>658</v>
      </c>
      <c r="F52" s="124" t="s">
        <v>658</v>
      </c>
      <c r="G52" s="124" t="s">
        <v>658</v>
      </c>
      <c r="H52" s="124">
        <v>21</v>
      </c>
      <c r="I52" s="124" t="s">
        <v>658</v>
      </c>
      <c r="J52" s="138">
        <v>33</v>
      </c>
      <c r="K52" s="124">
        <v>27</v>
      </c>
      <c r="L52" s="134">
        <v>23</v>
      </c>
      <c r="M52" s="130">
        <v>22</v>
      </c>
      <c r="N52" s="130">
        <v>27</v>
      </c>
      <c r="O52" s="124">
        <v>25</v>
      </c>
      <c r="P52" s="124">
        <v>35</v>
      </c>
      <c r="Q52" s="72"/>
      <c r="R52" s="36"/>
    </row>
    <row r="53" spans="1:18" s="27" customFormat="1" ht="23.25" customHeight="1">
      <c r="B53" s="123" t="s">
        <v>94</v>
      </c>
      <c r="C53" s="124" t="s">
        <v>658</v>
      </c>
      <c r="D53" s="124" t="s">
        <v>658</v>
      </c>
      <c r="E53" s="124" t="s">
        <v>658</v>
      </c>
      <c r="F53" s="124" t="s">
        <v>658</v>
      </c>
      <c r="G53" s="124" t="s">
        <v>658</v>
      </c>
      <c r="H53" s="124">
        <v>25</v>
      </c>
      <c r="I53" s="124" t="s">
        <v>658</v>
      </c>
      <c r="J53" s="138">
        <v>37</v>
      </c>
      <c r="K53" s="124">
        <v>38</v>
      </c>
      <c r="L53" s="134">
        <v>53</v>
      </c>
      <c r="M53" s="130">
        <v>34</v>
      </c>
      <c r="N53" s="130">
        <v>23</v>
      </c>
      <c r="O53" s="124">
        <v>31</v>
      </c>
      <c r="P53" s="124">
        <v>52</v>
      </c>
      <c r="Q53" s="36"/>
      <c r="R53" s="36"/>
    </row>
    <row r="54" spans="1:18" s="27" customFormat="1" ht="23.25" customHeight="1">
      <c r="B54" s="123" t="s">
        <v>103</v>
      </c>
      <c r="C54" s="124" t="s">
        <v>658</v>
      </c>
      <c r="D54" s="124" t="s">
        <v>658</v>
      </c>
      <c r="E54" s="124" t="s">
        <v>658</v>
      </c>
      <c r="F54" s="124" t="s">
        <v>658</v>
      </c>
      <c r="G54" s="124" t="s">
        <v>658</v>
      </c>
      <c r="H54" s="124" t="s">
        <v>116</v>
      </c>
      <c r="I54" s="124" t="s">
        <v>658</v>
      </c>
      <c r="J54" s="138">
        <v>4</v>
      </c>
      <c r="K54" s="124">
        <v>3</v>
      </c>
      <c r="L54" s="134">
        <v>4</v>
      </c>
      <c r="M54" s="130">
        <v>6</v>
      </c>
      <c r="N54" s="130">
        <v>5</v>
      </c>
      <c r="O54" s="124">
        <v>8</v>
      </c>
      <c r="P54" s="124">
        <v>13</v>
      </c>
      <c r="Q54" s="36"/>
      <c r="R54" s="36"/>
    </row>
    <row r="55" spans="1:18" s="27" customFormat="1" ht="23.25" customHeight="1">
      <c r="B55" s="123" t="s">
        <v>16</v>
      </c>
      <c r="C55" s="124" t="s">
        <v>658</v>
      </c>
      <c r="D55" s="124" t="s">
        <v>658</v>
      </c>
      <c r="E55" s="124" t="s">
        <v>658</v>
      </c>
      <c r="F55" s="124" t="s">
        <v>658</v>
      </c>
      <c r="G55" s="124" t="s">
        <v>658</v>
      </c>
      <c r="H55" s="124">
        <v>60</v>
      </c>
      <c r="I55" s="124" t="s">
        <v>658</v>
      </c>
      <c r="J55" s="138">
        <v>102</v>
      </c>
      <c r="K55" s="124">
        <v>102</v>
      </c>
      <c r="L55" s="134">
        <v>119</v>
      </c>
      <c r="M55" s="130">
        <v>71</v>
      </c>
      <c r="N55" s="130">
        <v>62</v>
      </c>
      <c r="O55" s="124">
        <v>67</v>
      </c>
      <c r="P55" s="124">
        <v>89</v>
      </c>
      <c r="Q55" s="36"/>
      <c r="R55" s="36"/>
    </row>
    <row r="56" spans="1:18" s="27" customFormat="1" ht="23.25" customHeight="1">
      <c r="B56" s="123" t="s">
        <v>24</v>
      </c>
      <c r="C56" s="124" t="s">
        <v>658</v>
      </c>
      <c r="D56" s="124" t="s">
        <v>658</v>
      </c>
      <c r="E56" s="124" t="s">
        <v>658</v>
      </c>
      <c r="F56" s="124" t="s">
        <v>658</v>
      </c>
      <c r="G56" s="124" t="s">
        <v>658</v>
      </c>
      <c r="H56" s="124">
        <v>36</v>
      </c>
      <c r="I56" s="124" t="s">
        <v>658</v>
      </c>
      <c r="J56" s="138">
        <v>61</v>
      </c>
      <c r="K56" s="124">
        <v>60</v>
      </c>
      <c r="L56" s="134">
        <v>126</v>
      </c>
      <c r="M56" s="130">
        <v>49</v>
      </c>
      <c r="N56" s="130">
        <v>46</v>
      </c>
      <c r="O56" s="124">
        <v>43</v>
      </c>
      <c r="P56" s="124">
        <v>66</v>
      </c>
      <c r="Q56" s="83"/>
      <c r="R56" s="36"/>
    </row>
    <row r="57" spans="1:18" s="27" customFormat="1" ht="23.25" customHeight="1">
      <c r="B57" s="123" t="s">
        <v>21</v>
      </c>
      <c r="C57" s="124" t="s">
        <v>658</v>
      </c>
      <c r="D57" s="124" t="s">
        <v>658</v>
      </c>
      <c r="E57" s="124" t="s">
        <v>658</v>
      </c>
      <c r="F57" s="124" t="s">
        <v>658</v>
      </c>
      <c r="G57" s="124" t="s">
        <v>658</v>
      </c>
      <c r="H57" s="124">
        <v>36</v>
      </c>
      <c r="I57" s="124" t="s">
        <v>658</v>
      </c>
      <c r="J57" s="138">
        <v>59</v>
      </c>
      <c r="K57" s="124">
        <v>64</v>
      </c>
      <c r="L57" s="134">
        <v>75</v>
      </c>
      <c r="M57" s="130">
        <v>45</v>
      </c>
      <c r="N57" s="130">
        <v>53</v>
      </c>
      <c r="O57" s="124">
        <v>52</v>
      </c>
      <c r="P57" s="124">
        <v>64</v>
      </c>
      <c r="Q57" s="144"/>
      <c r="R57" s="36"/>
    </row>
    <row r="58" spans="1:18" s="27" customFormat="1" ht="23.25" customHeight="1">
      <c r="B58" s="123" t="s">
        <v>47</v>
      </c>
      <c r="C58" s="124" t="s">
        <v>658</v>
      </c>
      <c r="D58" s="124" t="s">
        <v>658</v>
      </c>
      <c r="E58" s="124" t="s">
        <v>658</v>
      </c>
      <c r="F58" s="124" t="s">
        <v>658</v>
      </c>
      <c r="G58" s="124" t="s">
        <v>658</v>
      </c>
      <c r="H58" s="124">
        <v>23</v>
      </c>
      <c r="I58" s="124" t="s">
        <v>658</v>
      </c>
      <c r="J58" s="124">
        <v>30</v>
      </c>
      <c r="K58" s="124">
        <v>45</v>
      </c>
      <c r="L58" s="124">
        <v>56</v>
      </c>
      <c r="M58" s="130">
        <v>26</v>
      </c>
      <c r="N58" s="130">
        <v>32</v>
      </c>
      <c r="O58" s="124">
        <v>42</v>
      </c>
      <c r="P58" s="124">
        <v>51</v>
      </c>
      <c r="Q58" s="144"/>
      <c r="R58" s="36"/>
    </row>
    <row r="59" spans="1:18" s="27" customFormat="1" ht="23.25" customHeight="1">
      <c r="B59" s="123" t="s">
        <v>575</v>
      </c>
      <c r="C59" s="124" t="s">
        <v>658</v>
      </c>
      <c r="D59" s="124" t="s">
        <v>658</v>
      </c>
      <c r="E59" s="124" t="s">
        <v>658</v>
      </c>
      <c r="F59" s="124" t="s">
        <v>658</v>
      </c>
      <c r="G59" s="124" t="s">
        <v>658</v>
      </c>
      <c r="H59" s="124" t="s">
        <v>658</v>
      </c>
      <c r="I59" s="124" t="s">
        <v>658</v>
      </c>
      <c r="J59" s="124" t="s">
        <v>658</v>
      </c>
      <c r="K59" s="124" t="s">
        <v>658</v>
      </c>
      <c r="L59" s="124" t="s">
        <v>658</v>
      </c>
      <c r="M59" s="124" t="s">
        <v>658</v>
      </c>
      <c r="N59" s="124" t="s">
        <v>658</v>
      </c>
      <c r="O59" s="124" t="s">
        <v>658</v>
      </c>
      <c r="P59" s="140">
        <v>1</v>
      </c>
      <c r="Q59" s="144"/>
      <c r="R59" s="36"/>
    </row>
    <row r="60" spans="1:18" s="27" customFormat="1" ht="23.25" customHeight="1">
      <c r="B60" s="123" t="s">
        <v>584</v>
      </c>
      <c r="C60" s="126" t="s">
        <v>658</v>
      </c>
      <c r="D60" s="126" t="s">
        <v>658</v>
      </c>
      <c r="E60" s="126" t="s">
        <v>658</v>
      </c>
      <c r="F60" s="126" t="s">
        <v>658</v>
      </c>
      <c r="G60" s="126" t="s">
        <v>658</v>
      </c>
      <c r="H60" s="126" t="s">
        <v>658</v>
      </c>
      <c r="I60" s="126" t="s">
        <v>658</v>
      </c>
      <c r="J60" s="126" t="s">
        <v>658</v>
      </c>
      <c r="K60" s="126" t="s">
        <v>658</v>
      </c>
      <c r="L60" s="126" t="s">
        <v>658</v>
      </c>
      <c r="M60" s="126" t="s">
        <v>658</v>
      </c>
      <c r="N60" s="126" t="s">
        <v>658</v>
      </c>
      <c r="O60" s="126" t="s">
        <v>658</v>
      </c>
      <c r="P60" s="140">
        <v>1</v>
      </c>
      <c r="Q60" s="144"/>
      <c r="R60" s="36"/>
    </row>
    <row r="61" spans="1:18" s="27" customFormat="1" ht="23.25" customHeight="1">
      <c r="B61" s="69" t="s">
        <v>6</v>
      </c>
      <c r="C61" s="127">
        <f>SUM(C47:C60)</f>
        <v>0</v>
      </c>
      <c r="D61" s="127">
        <f t="shared" ref="D61:I61" si="11">SUM(D47:D60)</f>
        <v>0</v>
      </c>
      <c r="E61" s="127">
        <f t="shared" si="11"/>
        <v>0</v>
      </c>
      <c r="F61" s="127">
        <f t="shared" si="11"/>
        <v>0</v>
      </c>
      <c r="G61" s="127">
        <f t="shared" si="11"/>
        <v>0</v>
      </c>
      <c r="H61" s="127">
        <f t="shared" si="11"/>
        <v>266</v>
      </c>
      <c r="I61" s="127">
        <f t="shared" si="11"/>
        <v>0</v>
      </c>
      <c r="J61" s="127">
        <f t="shared" ref="J61:P61" si="12">SUM(J47:J60)</f>
        <v>432</v>
      </c>
      <c r="K61" s="127">
        <f t="shared" si="12"/>
        <v>438</v>
      </c>
      <c r="L61" s="127">
        <f t="shared" si="12"/>
        <v>579</v>
      </c>
      <c r="M61" s="127">
        <f t="shared" si="12"/>
        <v>350</v>
      </c>
      <c r="N61" s="127">
        <f t="shared" si="12"/>
        <v>361</v>
      </c>
      <c r="O61" s="127">
        <f t="shared" si="12"/>
        <v>392</v>
      </c>
      <c r="P61" s="139">
        <f t="shared" si="12"/>
        <v>539</v>
      </c>
      <c r="Q61" s="144"/>
      <c r="R61" s="36"/>
    </row>
    <row r="62" spans="1:18" s="27" customFormat="1" ht="23.25" customHeight="1">
      <c r="B62" s="32" t="s">
        <v>707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41"/>
      <c r="P62" s="116"/>
      <c r="Q62" s="72"/>
      <c r="R62" s="36"/>
    </row>
    <row r="63" spans="1:18" s="27" customFormat="1" ht="23.25" customHeight="1">
      <c r="B63" s="3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41"/>
      <c r="P63" s="116"/>
      <c r="Q63" s="72"/>
      <c r="R63" s="36"/>
    </row>
    <row r="64" spans="1:18" s="27" customFormat="1" ht="23.25" customHeight="1">
      <c r="A6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42"/>
      <c r="P64" s="143"/>
      <c r="Q64" s="36"/>
      <c r="R64" s="36"/>
    </row>
    <row r="65" spans="1:18" s="27" customFormat="1" ht="23.25" customHeight="1">
      <c r="A65"/>
      <c r="B65" s="59" t="s">
        <v>717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49"/>
      <c r="P65" s="150"/>
      <c r="Q65" s="36"/>
      <c r="R65" s="36"/>
    </row>
    <row r="66" spans="1:18" s="27" customFormat="1" ht="23.25" customHeight="1">
      <c r="A66"/>
      <c r="B66" s="778" t="s">
        <v>712</v>
      </c>
      <c r="C66" s="780" t="s">
        <v>718</v>
      </c>
      <c r="D66" s="781"/>
      <c r="E66" s="781"/>
      <c r="F66" s="781"/>
      <c r="G66" s="781"/>
      <c r="H66" s="781"/>
      <c r="I66" s="781"/>
      <c r="J66" s="781"/>
      <c r="K66" s="781"/>
      <c r="L66" s="781"/>
      <c r="M66" s="781"/>
      <c r="N66" s="781"/>
      <c r="O66" s="781"/>
      <c r="P66" s="782"/>
      <c r="Q66" s="36"/>
      <c r="R66" s="36"/>
    </row>
    <row r="67" spans="1:18" s="27" customFormat="1" ht="23.25" customHeight="1">
      <c r="A67"/>
      <c r="B67" s="779"/>
      <c r="C67" s="120">
        <v>2006</v>
      </c>
      <c r="D67" s="120">
        <v>2007</v>
      </c>
      <c r="E67" s="120">
        <v>2008</v>
      </c>
      <c r="F67" s="120">
        <v>2009</v>
      </c>
      <c r="G67" s="120">
        <v>2010</v>
      </c>
      <c r="H67" s="120">
        <v>2011</v>
      </c>
      <c r="I67" s="120">
        <v>2012</v>
      </c>
      <c r="J67" s="135">
        <v>2013</v>
      </c>
      <c r="K67" s="120">
        <v>2014</v>
      </c>
      <c r="L67" s="136">
        <v>2015</v>
      </c>
      <c r="M67" s="120">
        <v>2016</v>
      </c>
      <c r="N67" s="120">
        <v>2017</v>
      </c>
      <c r="O67" s="120">
        <v>2018</v>
      </c>
      <c r="P67" s="120">
        <v>2019</v>
      </c>
      <c r="Q67" s="83"/>
      <c r="R67" s="36"/>
    </row>
    <row r="68" spans="1:18" s="27" customFormat="1" ht="23.25" customHeight="1">
      <c r="A68"/>
      <c r="B68" s="121" t="s">
        <v>714</v>
      </c>
      <c r="C68" s="122" t="s">
        <v>116</v>
      </c>
      <c r="D68" s="122" t="s">
        <v>116</v>
      </c>
      <c r="E68" s="122" t="s">
        <v>116</v>
      </c>
      <c r="F68" s="122" t="s">
        <v>116</v>
      </c>
      <c r="G68" s="122" t="s">
        <v>116</v>
      </c>
      <c r="H68" s="122" t="s">
        <v>116</v>
      </c>
      <c r="I68" s="122">
        <v>1</v>
      </c>
      <c r="J68" s="137">
        <v>1</v>
      </c>
      <c r="K68" s="124">
        <v>0</v>
      </c>
      <c r="L68" s="137">
        <v>0</v>
      </c>
      <c r="M68" s="122">
        <v>0</v>
      </c>
      <c r="N68" s="122">
        <v>2</v>
      </c>
      <c r="O68" s="124">
        <v>2</v>
      </c>
      <c r="P68" s="124">
        <v>0</v>
      </c>
      <c r="Q68" s="144"/>
      <c r="R68" s="145"/>
    </row>
    <row r="69" spans="1:18" s="27" customFormat="1" ht="23.25" customHeight="1">
      <c r="A69"/>
      <c r="B69" s="123" t="s">
        <v>41</v>
      </c>
      <c r="C69" s="124">
        <v>1</v>
      </c>
      <c r="D69" s="124">
        <v>0</v>
      </c>
      <c r="E69" s="124">
        <v>0</v>
      </c>
      <c r="F69" s="124">
        <v>2</v>
      </c>
      <c r="G69" s="124">
        <v>1</v>
      </c>
      <c r="H69" s="124">
        <v>1</v>
      </c>
      <c r="I69" s="124">
        <v>3</v>
      </c>
      <c r="J69" s="138">
        <v>1</v>
      </c>
      <c r="K69" s="124">
        <v>3</v>
      </c>
      <c r="L69" s="138">
        <v>5</v>
      </c>
      <c r="M69" s="124">
        <v>0</v>
      </c>
      <c r="N69" s="124">
        <v>1</v>
      </c>
      <c r="O69" s="124">
        <v>8</v>
      </c>
      <c r="P69" s="124">
        <v>1</v>
      </c>
      <c r="Q69" s="144"/>
      <c r="R69" s="145"/>
    </row>
    <row r="70" spans="1:18" s="27" customFormat="1" ht="23.25" customHeight="1">
      <c r="A70"/>
      <c r="B70" s="123" t="s">
        <v>52</v>
      </c>
      <c r="C70" s="124">
        <v>0</v>
      </c>
      <c r="D70" s="124">
        <v>0</v>
      </c>
      <c r="E70" s="124">
        <v>0</v>
      </c>
      <c r="F70" s="124">
        <v>0</v>
      </c>
      <c r="G70" s="130">
        <v>1</v>
      </c>
      <c r="H70" s="130">
        <v>5</v>
      </c>
      <c r="I70" s="130">
        <v>11</v>
      </c>
      <c r="J70" s="132">
        <v>2</v>
      </c>
      <c r="K70" s="130">
        <v>0</v>
      </c>
      <c r="L70" s="132">
        <v>2</v>
      </c>
      <c r="M70" s="130">
        <v>0</v>
      </c>
      <c r="N70" s="130">
        <v>2</v>
      </c>
      <c r="O70" s="124">
        <v>3</v>
      </c>
      <c r="P70" s="124">
        <v>2</v>
      </c>
      <c r="Q70" s="72"/>
      <c r="R70" s="36"/>
    </row>
    <row r="71" spans="1:18" s="27" customFormat="1" ht="23.25" customHeight="1">
      <c r="A71"/>
      <c r="B71" s="123" t="s">
        <v>37</v>
      </c>
      <c r="C71" s="124" t="s">
        <v>116</v>
      </c>
      <c r="D71" s="124" t="s">
        <v>116</v>
      </c>
      <c r="E71" s="124">
        <v>3</v>
      </c>
      <c r="F71" s="124">
        <v>1</v>
      </c>
      <c r="G71" s="124">
        <v>3</v>
      </c>
      <c r="H71" s="124">
        <v>4</v>
      </c>
      <c r="I71" s="124">
        <v>2</v>
      </c>
      <c r="J71" s="138">
        <v>3</v>
      </c>
      <c r="K71" s="124">
        <v>1</v>
      </c>
      <c r="L71" s="132">
        <v>1</v>
      </c>
      <c r="M71" s="124">
        <v>1</v>
      </c>
      <c r="N71" s="124">
        <v>4</v>
      </c>
      <c r="O71" s="124">
        <v>5</v>
      </c>
      <c r="P71" s="124">
        <v>2</v>
      </c>
      <c r="Q71" s="36"/>
      <c r="R71" s="36"/>
    </row>
    <row r="72" spans="1:18" s="27" customFormat="1" ht="23.25" customHeight="1">
      <c r="A72"/>
      <c r="B72" s="123" t="s">
        <v>90</v>
      </c>
      <c r="C72" s="124">
        <v>0</v>
      </c>
      <c r="D72" s="124">
        <v>0</v>
      </c>
      <c r="E72" s="124">
        <v>0</v>
      </c>
      <c r="F72" s="124">
        <v>0</v>
      </c>
      <c r="G72" s="124">
        <v>2</v>
      </c>
      <c r="H72" s="124">
        <v>1</v>
      </c>
      <c r="I72" s="124">
        <v>0</v>
      </c>
      <c r="J72" s="138">
        <v>1</v>
      </c>
      <c r="K72" s="124">
        <v>1</v>
      </c>
      <c r="L72" s="138">
        <v>0</v>
      </c>
      <c r="M72" s="124">
        <v>2</v>
      </c>
      <c r="N72" s="124">
        <v>0</v>
      </c>
      <c r="O72" s="124">
        <v>3</v>
      </c>
      <c r="P72" s="124">
        <v>0</v>
      </c>
      <c r="Q72" s="36"/>
      <c r="R72" s="36"/>
    </row>
    <row r="73" spans="1:18" s="27" customFormat="1" ht="23.25" customHeight="1">
      <c r="A73"/>
      <c r="B73" s="123" t="s">
        <v>33</v>
      </c>
      <c r="C73" s="124">
        <v>0</v>
      </c>
      <c r="D73" s="124">
        <v>0</v>
      </c>
      <c r="E73" s="124">
        <v>0</v>
      </c>
      <c r="F73" s="124">
        <v>5</v>
      </c>
      <c r="G73" s="124">
        <v>3</v>
      </c>
      <c r="H73" s="124">
        <v>6</v>
      </c>
      <c r="I73" s="124">
        <v>2</v>
      </c>
      <c r="J73" s="138">
        <v>5</v>
      </c>
      <c r="K73" s="124">
        <v>2</v>
      </c>
      <c r="L73" s="138">
        <v>1</v>
      </c>
      <c r="M73" s="124">
        <v>0</v>
      </c>
      <c r="N73" s="124">
        <v>2</v>
      </c>
      <c r="O73" s="124">
        <v>2</v>
      </c>
      <c r="P73" s="124">
        <v>1</v>
      </c>
      <c r="Q73" s="36"/>
      <c r="R73" s="36"/>
    </row>
    <row r="74" spans="1:18" s="27" customFormat="1" ht="23.25" customHeight="1">
      <c r="A74"/>
      <c r="B74" s="123" t="s">
        <v>94</v>
      </c>
      <c r="C74" s="124" t="s">
        <v>116</v>
      </c>
      <c r="D74" s="124" t="s">
        <v>116</v>
      </c>
      <c r="E74" s="124" t="s">
        <v>116</v>
      </c>
      <c r="F74" s="124" t="s">
        <v>116</v>
      </c>
      <c r="G74" s="124">
        <v>4</v>
      </c>
      <c r="H74" s="124">
        <v>5</v>
      </c>
      <c r="I74" s="124">
        <v>2</v>
      </c>
      <c r="J74" s="138">
        <v>6</v>
      </c>
      <c r="K74" s="124">
        <v>3</v>
      </c>
      <c r="L74" s="138">
        <v>0</v>
      </c>
      <c r="M74" s="124">
        <v>0</v>
      </c>
      <c r="N74" s="124">
        <v>3</v>
      </c>
      <c r="O74" s="124">
        <v>13</v>
      </c>
      <c r="P74" s="124">
        <v>5</v>
      </c>
      <c r="Q74" s="83"/>
      <c r="R74" s="36"/>
    </row>
    <row r="75" spans="1:18" s="27" customFormat="1" ht="23.25" customHeight="1">
      <c r="A75"/>
      <c r="B75" s="123" t="s">
        <v>103</v>
      </c>
      <c r="C75" s="124" t="s">
        <v>116</v>
      </c>
      <c r="D75" s="124">
        <v>0</v>
      </c>
      <c r="E75" s="124">
        <v>0</v>
      </c>
      <c r="F75" s="124">
        <v>3</v>
      </c>
      <c r="G75" s="124">
        <v>0</v>
      </c>
      <c r="H75" s="124">
        <v>0</v>
      </c>
      <c r="I75" s="124">
        <v>0</v>
      </c>
      <c r="J75" s="138">
        <v>0</v>
      </c>
      <c r="K75" s="124">
        <v>1</v>
      </c>
      <c r="L75" s="138">
        <v>0</v>
      </c>
      <c r="M75" s="124">
        <v>0</v>
      </c>
      <c r="N75" s="124">
        <v>0</v>
      </c>
      <c r="O75" s="124">
        <v>2</v>
      </c>
      <c r="P75" s="124">
        <v>0</v>
      </c>
      <c r="Q75" s="144"/>
      <c r="R75" s="36"/>
    </row>
    <row r="76" spans="1:18" s="27" customFormat="1" ht="23.25" customHeight="1">
      <c r="A76"/>
      <c r="B76" s="123" t="s">
        <v>16</v>
      </c>
      <c r="C76" s="124">
        <v>5</v>
      </c>
      <c r="D76" s="124">
        <v>2</v>
      </c>
      <c r="E76" s="124">
        <v>5</v>
      </c>
      <c r="F76" s="124">
        <v>8</v>
      </c>
      <c r="G76" s="124">
        <v>3</v>
      </c>
      <c r="H76" s="124">
        <v>6</v>
      </c>
      <c r="I76" s="124">
        <v>10</v>
      </c>
      <c r="J76" s="138">
        <v>10</v>
      </c>
      <c r="K76" s="124">
        <v>4</v>
      </c>
      <c r="L76" s="138">
        <v>3</v>
      </c>
      <c r="M76" s="124">
        <v>3</v>
      </c>
      <c r="N76" s="124">
        <v>25</v>
      </c>
      <c r="O76" s="124">
        <v>21</v>
      </c>
      <c r="P76" s="124">
        <v>4</v>
      </c>
      <c r="Q76" s="144"/>
      <c r="R76" s="36"/>
    </row>
    <row r="77" spans="1:18" s="27" customFormat="1" ht="23.25" customHeight="1">
      <c r="A77"/>
      <c r="B77" s="123" t="s">
        <v>24</v>
      </c>
      <c r="C77" s="124">
        <v>0</v>
      </c>
      <c r="D77" s="124">
        <v>1</v>
      </c>
      <c r="E77" s="124">
        <v>1</v>
      </c>
      <c r="F77" s="124">
        <v>1</v>
      </c>
      <c r="G77" s="124">
        <v>4</v>
      </c>
      <c r="H77" s="124">
        <v>3</v>
      </c>
      <c r="I77" s="124">
        <v>4</v>
      </c>
      <c r="J77" s="138">
        <v>4</v>
      </c>
      <c r="K77" s="124">
        <v>0</v>
      </c>
      <c r="L77" s="138">
        <v>1</v>
      </c>
      <c r="M77" s="124">
        <v>1</v>
      </c>
      <c r="N77" s="124">
        <v>19</v>
      </c>
      <c r="O77" s="124">
        <v>4</v>
      </c>
      <c r="P77" s="124">
        <v>0</v>
      </c>
      <c r="Q77" s="144"/>
      <c r="R77" s="36"/>
    </row>
    <row r="78" spans="1:18" s="27" customFormat="1" ht="23.25" customHeight="1">
      <c r="A78"/>
      <c r="B78" s="123" t="s">
        <v>21</v>
      </c>
      <c r="C78" s="124">
        <v>15</v>
      </c>
      <c r="D78" s="124">
        <v>2</v>
      </c>
      <c r="E78" s="124">
        <v>1</v>
      </c>
      <c r="F78" s="124">
        <v>2</v>
      </c>
      <c r="G78" s="124">
        <v>9</v>
      </c>
      <c r="H78" s="124">
        <v>5</v>
      </c>
      <c r="I78" s="124">
        <v>2</v>
      </c>
      <c r="J78" s="138">
        <v>9</v>
      </c>
      <c r="K78" s="124">
        <v>4</v>
      </c>
      <c r="L78" s="138">
        <v>5</v>
      </c>
      <c r="M78" s="124">
        <v>8</v>
      </c>
      <c r="N78" s="124">
        <v>10</v>
      </c>
      <c r="O78" s="124">
        <v>1</v>
      </c>
      <c r="P78" s="124">
        <v>3</v>
      </c>
      <c r="Q78" s="144"/>
      <c r="R78" s="36"/>
    </row>
    <row r="79" spans="1:18" s="27" customFormat="1" ht="23.25" customHeight="1">
      <c r="A79"/>
      <c r="B79" s="125" t="s">
        <v>47</v>
      </c>
      <c r="C79" s="126">
        <v>0</v>
      </c>
      <c r="D79" s="126">
        <v>1</v>
      </c>
      <c r="E79" s="126">
        <v>2</v>
      </c>
      <c r="F79" s="126">
        <v>1</v>
      </c>
      <c r="G79" s="126">
        <v>1</v>
      </c>
      <c r="H79" s="126">
        <v>4</v>
      </c>
      <c r="I79" s="126">
        <v>2</v>
      </c>
      <c r="J79" s="126">
        <v>2</v>
      </c>
      <c r="K79" s="124">
        <v>1</v>
      </c>
      <c r="L79" s="151">
        <v>0</v>
      </c>
      <c r="M79" s="124">
        <v>3</v>
      </c>
      <c r="N79" s="124">
        <v>1</v>
      </c>
      <c r="O79" s="126">
        <v>2</v>
      </c>
      <c r="P79" s="126">
        <v>3</v>
      </c>
      <c r="Q79" s="144"/>
      <c r="R79" s="36"/>
    </row>
    <row r="80" spans="1:18" s="27" customFormat="1" ht="23.25" customHeight="1">
      <c r="A80"/>
      <c r="B80" s="69" t="s">
        <v>6</v>
      </c>
      <c r="C80" s="127">
        <f t="shared" ref="C80:H80" si="13">SUM(C68:C78)</f>
        <v>21</v>
      </c>
      <c r="D80" s="127">
        <f t="shared" si="13"/>
        <v>5</v>
      </c>
      <c r="E80" s="127">
        <f t="shared" si="13"/>
        <v>10</v>
      </c>
      <c r="F80" s="127">
        <f t="shared" si="13"/>
        <v>22</v>
      </c>
      <c r="G80" s="127">
        <f t="shared" si="13"/>
        <v>30</v>
      </c>
      <c r="H80" s="127">
        <f t="shared" si="13"/>
        <v>36</v>
      </c>
      <c r="I80" s="127">
        <f t="shared" ref="I80:P80" si="14">SUM(I68:I79)</f>
        <v>39</v>
      </c>
      <c r="J80" s="127">
        <f t="shared" si="14"/>
        <v>44</v>
      </c>
      <c r="K80" s="127">
        <f t="shared" si="14"/>
        <v>20</v>
      </c>
      <c r="L80" s="127">
        <f t="shared" si="14"/>
        <v>18</v>
      </c>
      <c r="M80" s="127">
        <f t="shared" si="14"/>
        <v>18</v>
      </c>
      <c r="N80" s="127">
        <f t="shared" si="14"/>
        <v>69</v>
      </c>
      <c r="O80" s="127">
        <f t="shared" si="14"/>
        <v>66</v>
      </c>
      <c r="P80" s="139">
        <f t="shared" si="14"/>
        <v>21</v>
      </c>
      <c r="Q80" s="144"/>
      <c r="R80" s="36"/>
    </row>
    <row r="81" spans="1:18" s="27" customFormat="1" ht="23.25" customHeight="1">
      <c r="A81"/>
      <c r="B81" s="32" t="s">
        <v>707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41"/>
      <c r="P81" s="116"/>
      <c r="Q81" s="144"/>
      <c r="R81" s="36"/>
    </row>
    <row r="82" spans="1:18" s="27" customFormat="1" ht="23.25" customHeight="1">
      <c r="A82"/>
      <c r="B82" s="32"/>
      <c r="C82" s="68"/>
      <c r="D82" s="68"/>
      <c r="E82" s="68"/>
      <c r="F82" s="68"/>
      <c r="G82" s="68"/>
      <c r="H82" s="68"/>
      <c r="I82" s="68"/>
      <c r="J82" s="68"/>
      <c r="K82" s="84"/>
      <c r="L82" s="84"/>
      <c r="M82" s="84"/>
      <c r="N82" s="84"/>
      <c r="O82" s="141"/>
      <c r="P82" s="116"/>
      <c r="Q82" s="144"/>
      <c r="R82" s="36"/>
    </row>
    <row r="83" spans="1:18" s="27" customFormat="1" ht="23.25" customHeight="1">
      <c r="A83"/>
      <c r="B83" s="18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41"/>
      <c r="P83" s="116"/>
      <c r="Q83" s="144"/>
      <c r="R83" s="36"/>
    </row>
    <row r="84" spans="1:18" s="27" customFormat="1" ht="23.25" customHeight="1">
      <c r="A84"/>
      <c r="B84" s="59" t="s">
        <v>719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41"/>
      <c r="P84" s="116"/>
      <c r="Q84" s="144"/>
      <c r="R84" s="36"/>
    </row>
    <row r="85" spans="1:18" s="27" customFormat="1" ht="23.25" customHeight="1">
      <c r="A85"/>
      <c r="B85" s="778" t="s">
        <v>712</v>
      </c>
      <c r="C85" s="780" t="s">
        <v>720</v>
      </c>
      <c r="D85" s="781"/>
      <c r="E85" s="781"/>
      <c r="F85" s="781"/>
      <c r="G85" s="781"/>
      <c r="H85" s="781"/>
      <c r="I85" s="781"/>
      <c r="J85" s="781"/>
      <c r="K85" s="781"/>
      <c r="L85" s="781"/>
      <c r="M85" s="781"/>
      <c r="N85" s="781"/>
      <c r="O85" s="781"/>
      <c r="P85" s="782"/>
      <c r="Q85" s="144"/>
      <c r="R85" s="36"/>
    </row>
    <row r="86" spans="1:18" s="27" customFormat="1" ht="23.25" customHeight="1">
      <c r="A86"/>
      <c r="B86" s="779"/>
      <c r="C86" s="120">
        <v>2006</v>
      </c>
      <c r="D86" s="120">
        <v>2007</v>
      </c>
      <c r="E86" s="120">
        <v>2008</v>
      </c>
      <c r="F86" s="120">
        <v>2009</v>
      </c>
      <c r="G86" s="120">
        <v>2010</v>
      </c>
      <c r="H86" s="120">
        <v>2011</v>
      </c>
      <c r="I86" s="120">
        <v>2012</v>
      </c>
      <c r="J86" s="135">
        <v>2013</v>
      </c>
      <c r="K86" s="120">
        <v>2014</v>
      </c>
      <c r="L86" s="136">
        <v>2015</v>
      </c>
      <c r="M86" s="120">
        <v>2016</v>
      </c>
      <c r="N86" s="120">
        <v>2017</v>
      </c>
      <c r="O86" s="120">
        <v>2018</v>
      </c>
      <c r="P86" s="120">
        <v>2019</v>
      </c>
      <c r="Q86" s="144"/>
      <c r="R86" s="36"/>
    </row>
    <row r="87" spans="1:18" s="27" customFormat="1" ht="23.25" customHeight="1">
      <c r="A87"/>
      <c r="B87" s="121" t="s">
        <v>714</v>
      </c>
      <c r="C87" s="122" t="s">
        <v>116</v>
      </c>
      <c r="D87" s="122" t="s">
        <v>116</v>
      </c>
      <c r="E87" s="122" t="s">
        <v>116</v>
      </c>
      <c r="F87" s="122" t="s">
        <v>116</v>
      </c>
      <c r="G87" s="122" t="s">
        <v>116</v>
      </c>
      <c r="H87" s="122" t="s">
        <v>116</v>
      </c>
      <c r="I87" s="122" t="s">
        <v>116</v>
      </c>
      <c r="J87" s="137" t="s">
        <v>116</v>
      </c>
      <c r="K87" s="124">
        <v>1</v>
      </c>
      <c r="L87" s="137">
        <v>0</v>
      </c>
      <c r="M87" s="122">
        <v>1</v>
      </c>
      <c r="N87" s="122">
        <v>4</v>
      </c>
      <c r="O87" s="122">
        <v>2</v>
      </c>
      <c r="P87" s="122">
        <v>3</v>
      </c>
      <c r="Q87" s="144"/>
      <c r="R87" s="36"/>
    </row>
    <row r="88" spans="1:18" s="27" customFormat="1" ht="23.25" customHeight="1">
      <c r="A88"/>
      <c r="B88" s="123" t="s">
        <v>41</v>
      </c>
      <c r="C88" s="124">
        <v>1</v>
      </c>
      <c r="D88" s="124">
        <v>0</v>
      </c>
      <c r="E88" s="124">
        <v>2</v>
      </c>
      <c r="F88" s="124">
        <v>0</v>
      </c>
      <c r="G88" s="124">
        <v>9</v>
      </c>
      <c r="H88" s="124">
        <v>16</v>
      </c>
      <c r="I88" s="124">
        <v>1</v>
      </c>
      <c r="J88" s="138">
        <v>1</v>
      </c>
      <c r="K88" s="124">
        <v>1</v>
      </c>
      <c r="L88" s="138">
        <v>6</v>
      </c>
      <c r="M88" s="124">
        <v>10</v>
      </c>
      <c r="N88" s="124">
        <v>9</v>
      </c>
      <c r="O88" s="124">
        <v>7</v>
      </c>
      <c r="P88" s="124">
        <v>10</v>
      </c>
      <c r="Q88" s="144"/>
      <c r="R88" s="36"/>
    </row>
    <row r="89" spans="1:18" s="27" customFormat="1" ht="23.25" customHeight="1">
      <c r="A89"/>
      <c r="B89" s="123" t="s">
        <v>52</v>
      </c>
      <c r="C89" s="124">
        <v>0</v>
      </c>
      <c r="D89" s="124">
        <v>0</v>
      </c>
      <c r="E89" s="124">
        <v>0</v>
      </c>
      <c r="F89" s="124">
        <v>0</v>
      </c>
      <c r="G89" s="130">
        <v>1</v>
      </c>
      <c r="H89" s="130">
        <v>4</v>
      </c>
      <c r="I89" s="130">
        <v>5</v>
      </c>
      <c r="J89" s="132">
        <v>0</v>
      </c>
      <c r="K89" s="130">
        <v>2</v>
      </c>
      <c r="L89" s="132">
        <v>0</v>
      </c>
      <c r="M89" s="130">
        <v>8</v>
      </c>
      <c r="N89" s="130">
        <v>2</v>
      </c>
      <c r="O89" s="130">
        <v>7</v>
      </c>
      <c r="P89" s="130">
        <v>13</v>
      </c>
      <c r="Q89" s="144"/>
      <c r="R89" s="36"/>
    </row>
    <row r="90" spans="1:18" s="27" customFormat="1" ht="23.25" customHeight="1">
      <c r="A90"/>
      <c r="B90" s="123" t="s">
        <v>37</v>
      </c>
      <c r="C90" s="124">
        <v>0</v>
      </c>
      <c r="D90" s="124">
        <v>1</v>
      </c>
      <c r="E90" s="124">
        <v>0</v>
      </c>
      <c r="F90" s="124">
        <v>8</v>
      </c>
      <c r="G90" s="124">
        <v>9</v>
      </c>
      <c r="H90" s="124">
        <v>7</v>
      </c>
      <c r="I90" s="124">
        <v>6</v>
      </c>
      <c r="J90" s="138">
        <v>11</v>
      </c>
      <c r="K90" s="124">
        <v>11</v>
      </c>
      <c r="L90" s="132">
        <v>10</v>
      </c>
      <c r="M90" s="124">
        <v>8</v>
      </c>
      <c r="N90" s="124">
        <v>14</v>
      </c>
      <c r="O90" s="124">
        <v>13</v>
      </c>
      <c r="P90" s="124">
        <v>18</v>
      </c>
      <c r="Q90" s="144"/>
      <c r="R90" s="36"/>
    </row>
    <row r="91" spans="1:18" s="27" customFormat="1" ht="23.25" customHeight="1">
      <c r="A91"/>
      <c r="B91" s="123" t="s">
        <v>90</v>
      </c>
      <c r="C91" s="124">
        <v>0</v>
      </c>
      <c r="D91" s="124">
        <v>0</v>
      </c>
      <c r="E91" s="124">
        <v>1</v>
      </c>
      <c r="F91" s="124">
        <v>0</v>
      </c>
      <c r="G91" s="124">
        <v>1</v>
      </c>
      <c r="H91" s="124">
        <v>3</v>
      </c>
      <c r="I91" s="124">
        <v>8</v>
      </c>
      <c r="J91" s="138">
        <v>1</v>
      </c>
      <c r="K91" s="124">
        <v>2</v>
      </c>
      <c r="L91" s="132">
        <v>3</v>
      </c>
      <c r="M91" s="124">
        <v>3</v>
      </c>
      <c r="N91" s="124">
        <v>5</v>
      </c>
      <c r="O91" s="124">
        <v>2</v>
      </c>
      <c r="P91" s="124">
        <v>3</v>
      </c>
      <c r="Q91" s="144"/>
      <c r="R91" s="36"/>
    </row>
    <row r="92" spans="1:18" s="27" customFormat="1" ht="23.25" customHeight="1">
      <c r="A92"/>
      <c r="B92" s="123" t="s">
        <v>33</v>
      </c>
      <c r="C92" s="124" t="s">
        <v>116</v>
      </c>
      <c r="D92" s="124" t="s">
        <v>116</v>
      </c>
      <c r="E92" s="124" t="s">
        <v>116</v>
      </c>
      <c r="F92" s="124">
        <v>2</v>
      </c>
      <c r="G92" s="124">
        <v>3</v>
      </c>
      <c r="H92" s="124">
        <v>4</v>
      </c>
      <c r="I92" s="124">
        <v>4</v>
      </c>
      <c r="J92" s="138">
        <v>8</v>
      </c>
      <c r="K92" s="124">
        <v>5</v>
      </c>
      <c r="L92" s="138">
        <v>3</v>
      </c>
      <c r="M92" s="124">
        <v>10</v>
      </c>
      <c r="N92" s="124">
        <v>11</v>
      </c>
      <c r="O92" s="124">
        <v>13</v>
      </c>
      <c r="P92" s="124">
        <v>4</v>
      </c>
      <c r="Q92" s="144"/>
      <c r="R92" s="36"/>
    </row>
    <row r="93" spans="1:18" s="27" customFormat="1" ht="23.25" customHeight="1">
      <c r="A93"/>
      <c r="B93" s="123" t="s">
        <v>94</v>
      </c>
      <c r="C93" s="124" t="s">
        <v>116</v>
      </c>
      <c r="D93" s="124" t="s">
        <v>116</v>
      </c>
      <c r="E93" s="124" t="s">
        <v>116</v>
      </c>
      <c r="F93" s="124">
        <v>2</v>
      </c>
      <c r="G93" s="124">
        <v>2</v>
      </c>
      <c r="H93" s="124">
        <v>1</v>
      </c>
      <c r="I93" s="124">
        <v>4</v>
      </c>
      <c r="J93" s="138">
        <v>11</v>
      </c>
      <c r="K93" s="124">
        <v>6</v>
      </c>
      <c r="L93" s="138">
        <v>11</v>
      </c>
      <c r="M93" s="124">
        <v>8</v>
      </c>
      <c r="N93" s="124">
        <v>20</v>
      </c>
      <c r="O93" s="124">
        <v>10</v>
      </c>
      <c r="P93" s="124">
        <v>14</v>
      </c>
      <c r="Q93" s="144"/>
      <c r="R93" s="36"/>
    </row>
    <row r="94" spans="1:18" s="27" customFormat="1" ht="23.25" customHeight="1">
      <c r="A94"/>
      <c r="B94" s="123" t="s">
        <v>103</v>
      </c>
      <c r="C94" s="124" t="s">
        <v>116</v>
      </c>
      <c r="D94" s="124" t="s">
        <v>116</v>
      </c>
      <c r="E94" s="124" t="s">
        <v>116</v>
      </c>
      <c r="F94" s="124" t="s">
        <v>116</v>
      </c>
      <c r="G94" s="124">
        <v>1</v>
      </c>
      <c r="H94" s="124">
        <v>1</v>
      </c>
      <c r="I94" s="124">
        <v>2</v>
      </c>
      <c r="J94" s="138">
        <v>0</v>
      </c>
      <c r="K94" s="124">
        <v>1</v>
      </c>
      <c r="L94" s="138">
        <v>0</v>
      </c>
      <c r="M94" s="124">
        <v>2</v>
      </c>
      <c r="N94" s="124">
        <v>3</v>
      </c>
      <c r="O94" s="124">
        <v>3</v>
      </c>
      <c r="P94" s="124">
        <v>1</v>
      </c>
      <c r="Q94" s="144"/>
      <c r="R94" s="36"/>
    </row>
    <row r="95" spans="1:18" s="27" customFormat="1" ht="23.25" customHeight="1">
      <c r="A95"/>
      <c r="B95" s="123" t="s">
        <v>16</v>
      </c>
      <c r="C95" s="124">
        <v>18</v>
      </c>
      <c r="D95" s="124">
        <v>14</v>
      </c>
      <c r="E95" s="124">
        <v>18</v>
      </c>
      <c r="F95" s="124">
        <v>24</v>
      </c>
      <c r="G95" s="124">
        <v>46</v>
      </c>
      <c r="H95" s="124">
        <v>27</v>
      </c>
      <c r="I95" s="124">
        <v>27</v>
      </c>
      <c r="J95" s="138">
        <v>43</v>
      </c>
      <c r="K95" s="124">
        <v>28</v>
      </c>
      <c r="L95" s="138">
        <v>31</v>
      </c>
      <c r="M95" s="124">
        <v>27</v>
      </c>
      <c r="N95" s="124">
        <v>16</v>
      </c>
      <c r="O95" s="124">
        <v>20</v>
      </c>
      <c r="P95" s="124">
        <v>26</v>
      </c>
      <c r="Q95" s="144"/>
      <c r="R95" s="36"/>
    </row>
    <row r="96" spans="1:18" s="27" customFormat="1" ht="23.25" customHeight="1">
      <c r="A96"/>
      <c r="B96" s="123" t="s">
        <v>24</v>
      </c>
      <c r="C96" s="124">
        <v>4</v>
      </c>
      <c r="D96" s="124">
        <v>9</v>
      </c>
      <c r="E96" s="124">
        <v>8</v>
      </c>
      <c r="F96" s="124">
        <v>15</v>
      </c>
      <c r="G96" s="124">
        <v>15</v>
      </c>
      <c r="H96" s="124">
        <v>24</v>
      </c>
      <c r="I96" s="124">
        <v>12</v>
      </c>
      <c r="J96" s="138">
        <v>22</v>
      </c>
      <c r="K96" s="124">
        <v>18</v>
      </c>
      <c r="L96" s="138">
        <v>30</v>
      </c>
      <c r="M96" s="124">
        <v>28</v>
      </c>
      <c r="N96" s="124">
        <v>19</v>
      </c>
      <c r="O96" s="124">
        <v>18</v>
      </c>
      <c r="P96" s="124">
        <v>11</v>
      </c>
      <c r="Q96" s="144"/>
      <c r="R96" s="36"/>
    </row>
    <row r="97" spans="1:18" s="27" customFormat="1" ht="23.25" customHeight="1">
      <c r="A97"/>
      <c r="B97" s="123" t="s">
        <v>21</v>
      </c>
      <c r="C97" s="124">
        <v>10</v>
      </c>
      <c r="D97" s="124">
        <v>6</v>
      </c>
      <c r="E97" s="124">
        <v>0</v>
      </c>
      <c r="F97" s="124">
        <v>9</v>
      </c>
      <c r="G97" s="124">
        <v>9</v>
      </c>
      <c r="H97" s="124">
        <v>9</v>
      </c>
      <c r="I97" s="124">
        <v>12</v>
      </c>
      <c r="J97" s="138">
        <v>4</v>
      </c>
      <c r="K97" s="124">
        <v>8</v>
      </c>
      <c r="L97" s="138">
        <v>9</v>
      </c>
      <c r="M97" s="124">
        <v>20</v>
      </c>
      <c r="N97" s="124">
        <v>12</v>
      </c>
      <c r="O97" s="124">
        <v>19</v>
      </c>
      <c r="P97" s="124">
        <v>18</v>
      </c>
      <c r="Q97" s="144"/>
      <c r="R97" s="36"/>
    </row>
    <row r="98" spans="1:18" s="27" customFormat="1" ht="23.25" customHeight="1">
      <c r="A98"/>
      <c r="B98" s="125" t="s">
        <v>47</v>
      </c>
      <c r="C98" s="124">
        <v>0</v>
      </c>
      <c r="D98" s="124">
        <v>0</v>
      </c>
      <c r="E98" s="124">
        <v>0</v>
      </c>
      <c r="F98" s="126">
        <v>2</v>
      </c>
      <c r="G98" s="126">
        <v>2</v>
      </c>
      <c r="H98" s="126">
        <v>4</v>
      </c>
      <c r="I98" s="126">
        <v>8</v>
      </c>
      <c r="J98" s="126">
        <v>7</v>
      </c>
      <c r="K98" s="124">
        <v>7</v>
      </c>
      <c r="L98" s="151">
        <v>14</v>
      </c>
      <c r="M98" s="124">
        <v>18</v>
      </c>
      <c r="N98" s="124">
        <v>14</v>
      </c>
      <c r="O98" s="124">
        <v>14</v>
      </c>
      <c r="P98" s="124">
        <v>24</v>
      </c>
      <c r="Q98" s="144"/>
      <c r="R98" s="36"/>
    </row>
    <row r="99" spans="1:18" s="27" customFormat="1" ht="23.25" customHeight="1">
      <c r="A99"/>
      <c r="B99" s="69" t="s">
        <v>6</v>
      </c>
      <c r="C99" s="127">
        <f t="shared" ref="C99:O99" si="15">SUM(C87:C98)</f>
        <v>33</v>
      </c>
      <c r="D99" s="127">
        <f t="shared" si="15"/>
        <v>30</v>
      </c>
      <c r="E99" s="127">
        <f t="shared" si="15"/>
        <v>29</v>
      </c>
      <c r="F99" s="127">
        <f t="shared" si="15"/>
        <v>62</v>
      </c>
      <c r="G99" s="127">
        <f t="shared" si="15"/>
        <v>98</v>
      </c>
      <c r="H99" s="127">
        <f t="shared" si="15"/>
        <v>100</v>
      </c>
      <c r="I99" s="127">
        <f t="shared" si="15"/>
        <v>89</v>
      </c>
      <c r="J99" s="127">
        <f t="shared" si="15"/>
        <v>108</v>
      </c>
      <c r="K99" s="127">
        <f t="shared" si="15"/>
        <v>90</v>
      </c>
      <c r="L99" s="127">
        <f t="shared" si="15"/>
        <v>117</v>
      </c>
      <c r="M99" s="127">
        <f t="shared" si="15"/>
        <v>143</v>
      </c>
      <c r="N99" s="127">
        <f t="shared" si="15"/>
        <v>129</v>
      </c>
      <c r="O99" s="127">
        <f t="shared" si="15"/>
        <v>128</v>
      </c>
      <c r="P99" s="152">
        <f t="shared" ref="P99" si="16">SUM(P87:P98)</f>
        <v>145</v>
      </c>
      <c r="Q99" s="72"/>
      <c r="R99" s="36"/>
    </row>
    <row r="100" spans="1:18" s="27" customFormat="1" ht="23.25" customHeight="1">
      <c r="A100"/>
      <c r="B100" s="32" t="s">
        <v>707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53"/>
      <c r="P100" s="154"/>
      <c r="Q100" s="36"/>
      <c r="R100" s="36"/>
    </row>
    <row r="101" spans="1:18" s="27" customFormat="1" ht="23.25" customHeight="1">
      <c r="A101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36"/>
      <c r="P101" s="36"/>
      <c r="Q101" s="36"/>
      <c r="R101" s="36"/>
    </row>
    <row r="102" spans="1:18" s="27" customFormat="1" ht="23.25" customHeight="1">
      <c r="A102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36"/>
      <c r="P102" s="36"/>
      <c r="Q102" s="36"/>
      <c r="R102" s="36"/>
    </row>
    <row r="103" spans="1:18" s="27" customFormat="1" ht="23.25" customHeight="1">
      <c r="A103"/>
      <c r="B103" s="146" t="s">
        <v>721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134"/>
      <c r="P103" s="83"/>
      <c r="Q103" s="83"/>
      <c r="R103" s="36"/>
    </row>
    <row r="104" spans="1:18" s="27" customFormat="1" ht="23.25" customHeight="1">
      <c r="A104"/>
      <c r="B104" s="778" t="s">
        <v>712</v>
      </c>
      <c r="C104" s="780" t="s">
        <v>722</v>
      </c>
      <c r="D104" s="781"/>
      <c r="E104" s="781"/>
      <c r="F104" s="781"/>
      <c r="G104" s="781"/>
      <c r="H104" s="781"/>
      <c r="I104" s="781"/>
      <c r="J104" s="781"/>
      <c r="K104" s="781"/>
      <c r="L104" s="781"/>
      <c r="M104" s="781"/>
      <c r="N104" s="781"/>
      <c r="O104" s="782"/>
      <c r="P104" s="85"/>
      <c r="Q104" s="85"/>
      <c r="R104" s="36"/>
    </row>
    <row r="105" spans="1:18" s="27" customFormat="1" ht="23.25" customHeight="1">
      <c r="A105"/>
      <c r="B105" s="779"/>
      <c r="C105" s="120" t="s">
        <v>723</v>
      </c>
      <c r="D105" s="120" t="s">
        <v>724</v>
      </c>
      <c r="E105" s="120" t="s">
        <v>725</v>
      </c>
      <c r="F105" s="120" t="s">
        <v>726</v>
      </c>
      <c r="G105" s="120" t="s">
        <v>727</v>
      </c>
      <c r="H105" s="120" t="s">
        <v>728</v>
      </c>
      <c r="I105" s="120" t="s">
        <v>729</v>
      </c>
      <c r="J105" s="135" t="s">
        <v>730</v>
      </c>
      <c r="K105" s="120" t="s">
        <v>731</v>
      </c>
      <c r="L105" s="136" t="s">
        <v>732</v>
      </c>
      <c r="M105" s="120" t="s">
        <v>733</v>
      </c>
      <c r="N105" s="135" t="s">
        <v>734</v>
      </c>
      <c r="O105" s="120" t="s">
        <v>119</v>
      </c>
      <c r="P105" s="85"/>
      <c r="Q105" s="85"/>
      <c r="R105" s="36"/>
    </row>
    <row r="106" spans="1:18" s="27" customFormat="1" ht="23.25" customHeight="1">
      <c r="A106"/>
      <c r="B106" s="121" t="s">
        <v>714</v>
      </c>
      <c r="C106" s="122">
        <v>0</v>
      </c>
      <c r="D106" s="122">
        <v>0</v>
      </c>
      <c r="E106" s="122">
        <v>1</v>
      </c>
      <c r="F106" s="122">
        <v>0</v>
      </c>
      <c r="G106" s="122">
        <v>0</v>
      </c>
      <c r="H106" s="122">
        <v>0</v>
      </c>
      <c r="I106" s="122">
        <v>0</v>
      </c>
      <c r="J106" s="137">
        <v>0</v>
      </c>
      <c r="K106" s="122">
        <v>0</v>
      </c>
      <c r="L106" s="134">
        <v>0</v>
      </c>
      <c r="M106" s="124">
        <v>0</v>
      </c>
      <c r="N106" s="138">
        <v>0</v>
      </c>
      <c r="O106" s="155">
        <f t="shared" ref="O106:O117" si="17">SUM(C106:N106)</f>
        <v>1</v>
      </c>
      <c r="P106" s="85"/>
      <c r="Q106" s="85"/>
      <c r="R106" s="36"/>
    </row>
    <row r="107" spans="1:18" s="27" customFormat="1" ht="23.25" customHeight="1">
      <c r="A107"/>
      <c r="B107" s="123" t="s">
        <v>41</v>
      </c>
      <c r="C107" s="124">
        <v>0</v>
      </c>
      <c r="D107" s="124">
        <v>0</v>
      </c>
      <c r="E107" s="124">
        <v>0</v>
      </c>
      <c r="F107" s="124">
        <v>1</v>
      </c>
      <c r="G107" s="124">
        <v>1</v>
      </c>
      <c r="H107" s="124">
        <v>0</v>
      </c>
      <c r="I107" s="124">
        <v>2</v>
      </c>
      <c r="J107" s="138">
        <v>1</v>
      </c>
      <c r="K107" s="124">
        <v>0</v>
      </c>
      <c r="L107" s="134">
        <v>1</v>
      </c>
      <c r="M107" s="124">
        <v>0</v>
      </c>
      <c r="N107" s="138">
        <v>0</v>
      </c>
      <c r="O107" s="155">
        <f t="shared" si="17"/>
        <v>6</v>
      </c>
      <c r="P107" s="85"/>
      <c r="Q107" s="85"/>
      <c r="R107" s="36"/>
    </row>
    <row r="108" spans="1:18" s="27" customFormat="1" ht="23.25" customHeight="1">
      <c r="A108"/>
      <c r="B108" s="123" t="s">
        <v>52</v>
      </c>
      <c r="C108" s="124">
        <v>0</v>
      </c>
      <c r="D108" s="124">
        <v>0</v>
      </c>
      <c r="E108" s="124">
        <v>2</v>
      </c>
      <c r="F108" s="124">
        <v>4</v>
      </c>
      <c r="G108" s="124">
        <v>1</v>
      </c>
      <c r="H108" s="124">
        <v>0</v>
      </c>
      <c r="I108" s="124">
        <v>2</v>
      </c>
      <c r="J108" s="138">
        <v>6</v>
      </c>
      <c r="K108" s="124">
        <v>1</v>
      </c>
      <c r="L108" s="134">
        <v>1</v>
      </c>
      <c r="M108" s="124">
        <v>0</v>
      </c>
      <c r="N108" s="138">
        <v>1</v>
      </c>
      <c r="O108" s="155">
        <f t="shared" si="17"/>
        <v>18</v>
      </c>
      <c r="P108" s="85"/>
      <c r="Q108" s="85"/>
      <c r="R108" s="36"/>
    </row>
    <row r="109" spans="1:18" s="27" customFormat="1" ht="23.25" customHeight="1">
      <c r="A109"/>
      <c r="B109" s="123" t="s">
        <v>37</v>
      </c>
      <c r="C109" s="124">
        <v>2</v>
      </c>
      <c r="D109" s="124">
        <v>2</v>
      </c>
      <c r="E109" s="124">
        <v>3</v>
      </c>
      <c r="F109" s="124">
        <v>4</v>
      </c>
      <c r="G109" s="124">
        <v>1</v>
      </c>
      <c r="H109" s="124">
        <v>0</v>
      </c>
      <c r="I109" s="124">
        <v>2</v>
      </c>
      <c r="J109" s="138">
        <v>1</v>
      </c>
      <c r="K109" s="124">
        <v>0</v>
      </c>
      <c r="L109" s="134">
        <v>2</v>
      </c>
      <c r="M109" s="124">
        <v>3</v>
      </c>
      <c r="N109" s="138">
        <v>0</v>
      </c>
      <c r="O109" s="155">
        <f t="shared" si="17"/>
        <v>20</v>
      </c>
      <c r="P109" s="85"/>
      <c r="Q109" s="85"/>
      <c r="R109" s="36"/>
    </row>
    <row r="110" spans="1:18" s="27" customFormat="1" ht="23.25" customHeight="1">
      <c r="A110"/>
      <c r="B110" s="123" t="s">
        <v>90</v>
      </c>
      <c r="C110" s="124">
        <v>0</v>
      </c>
      <c r="D110" s="124">
        <v>0</v>
      </c>
      <c r="E110" s="124">
        <v>0</v>
      </c>
      <c r="F110" s="124">
        <v>1</v>
      </c>
      <c r="G110" s="124">
        <v>1</v>
      </c>
      <c r="H110" s="124">
        <v>0</v>
      </c>
      <c r="I110" s="124">
        <v>0</v>
      </c>
      <c r="J110" s="124">
        <v>0</v>
      </c>
      <c r="K110" s="124">
        <v>0</v>
      </c>
      <c r="L110" s="124">
        <v>0</v>
      </c>
      <c r="M110" s="124">
        <v>0</v>
      </c>
      <c r="N110" s="124">
        <v>0</v>
      </c>
      <c r="O110" s="155">
        <f t="shared" si="17"/>
        <v>2</v>
      </c>
      <c r="P110" s="85"/>
      <c r="Q110" s="85"/>
      <c r="R110" s="36"/>
    </row>
    <row r="111" spans="1:18" s="27" customFormat="1" ht="23.25" customHeight="1">
      <c r="A111"/>
      <c r="B111" s="123" t="s">
        <v>33</v>
      </c>
      <c r="C111" s="124">
        <v>0</v>
      </c>
      <c r="D111" s="124">
        <v>0</v>
      </c>
      <c r="E111" s="124">
        <v>2</v>
      </c>
      <c r="F111" s="124">
        <v>0</v>
      </c>
      <c r="G111" s="124">
        <v>3</v>
      </c>
      <c r="H111" s="124">
        <v>1</v>
      </c>
      <c r="I111" s="124">
        <v>0</v>
      </c>
      <c r="J111" s="138">
        <v>3</v>
      </c>
      <c r="K111" s="124">
        <v>0</v>
      </c>
      <c r="L111" s="134">
        <v>0</v>
      </c>
      <c r="M111" s="124">
        <v>1</v>
      </c>
      <c r="N111" s="138">
        <v>2</v>
      </c>
      <c r="O111" s="155">
        <f t="shared" si="17"/>
        <v>12</v>
      </c>
      <c r="P111" s="85"/>
      <c r="Q111" s="85"/>
      <c r="R111" s="36"/>
    </row>
    <row r="112" spans="1:18" s="27" customFormat="1" ht="23.25" customHeight="1">
      <c r="A112"/>
      <c r="B112" s="123" t="s">
        <v>94</v>
      </c>
      <c r="C112" s="124">
        <v>0</v>
      </c>
      <c r="D112" s="124">
        <v>0</v>
      </c>
      <c r="E112" s="124">
        <v>0</v>
      </c>
      <c r="F112" s="124">
        <v>2</v>
      </c>
      <c r="G112" s="124">
        <v>4</v>
      </c>
      <c r="H112" s="124">
        <v>0</v>
      </c>
      <c r="I112" s="124">
        <v>1</v>
      </c>
      <c r="J112" s="138">
        <v>2</v>
      </c>
      <c r="K112" s="124">
        <v>0</v>
      </c>
      <c r="L112" s="134">
        <v>1</v>
      </c>
      <c r="M112" s="124">
        <v>1</v>
      </c>
      <c r="N112" s="138">
        <v>0</v>
      </c>
      <c r="O112" s="155">
        <f t="shared" si="17"/>
        <v>11</v>
      </c>
      <c r="P112" s="85"/>
      <c r="Q112" s="85"/>
      <c r="R112" s="36"/>
    </row>
    <row r="113" spans="1:18" s="27" customFormat="1" ht="23.25" customHeight="1">
      <c r="A113"/>
      <c r="B113" s="123" t="s">
        <v>103</v>
      </c>
      <c r="C113" s="124">
        <v>0</v>
      </c>
      <c r="D113" s="124">
        <v>0</v>
      </c>
      <c r="E113" s="124">
        <v>0</v>
      </c>
      <c r="F113" s="124">
        <v>0</v>
      </c>
      <c r="G113" s="124">
        <v>1</v>
      </c>
      <c r="H113" s="124">
        <v>0</v>
      </c>
      <c r="I113" s="124">
        <v>1</v>
      </c>
      <c r="J113" s="138">
        <v>1</v>
      </c>
      <c r="K113" s="124">
        <v>0</v>
      </c>
      <c r="L113" s="134">
        <v>0</v>
      </c>
      <c r="M113" s="124">
        <v>0</v>
      </c>
      <c r="N113" s="138">
        <v>0</v>
      </c>
      <c r="O113" s="155">
        <f t="shared" si="17"/>
        <v>3</v>
      </c>
      <c r="P113" s="85"/>
      <c r="Q113" s="85"/>
      <c r="R113" s="36"/>
    </row>
    <row r="114" spans="1:18" s="27" customFormat="1" ht="23.25" customHeight="1">
      <c r="A114"/>
      <c r="B114" s="123" t="s">
        <v>16</v>
      </c>
      <c r="C114" s="124">
        <v>0</v>
      </c>
      <c r="D114" s="124">
        <v>1</v>
      </c>
      <c r="E114" s="124">
        <v>6</v>
      </c>
      <c r="F114" s="124">
        <v>4</v>
      </c>
      <c r="G114" s="124">
        <v>1</v>
      </c>
      <c r="H114" s="124">
        <v>1</v>
      </c>
      <c r="I114" s="124">
        <v>3</v>
      </c>
      <c r="J114" s="138">
        <v>2</v>
      </c>
      <c r="K114" s="124">
        <v>0</v>
      </c>
      <c r="L114" s="134">
        <v>0</v>
      </c>
      <c r="M114" s="124">
        <v>0</v>
      </c>
      <c r="N114" s="138">
        <v>0</v>
      </c>
      <c r="O114" s="155">
        <f t="shared" si="17"/>
        <v>18</v>
      </c>
      <c r="P114" s="85"/>
      <c r="Q114" s="85"/>
      <c r="R114" s="36"/>
    </row>
    <row r="115" spans="1:18" s="27" customFormat="1" ht="23.25" customHeight="1">
      <c r="A115"/>
      <c r="B115" s="123" t="s">
        <v>24</v>
      </c>
      <c r="C115" s="124">
        <v>0</v>
      </c>
      <c r="D115" s="124">
        <v>0</v>
      </c>
      <c r="E115" s="124">
        <v>4</v>
      </c>
      <c r="F115" s="124">
        <v>0</v>
      </c>
      <c r="G115" s="124">
        <v>1</v>
      </c>
      <c r="H115" s="124">
        <v>1</v>
      </c>
      <c r="I115" s="124">
        <v>0</v>
      </c>
      <c r="J115" s="138">
        <v>1</v>
      </c>
      <c r="K115" s="124">
        <v>0</v>
      </c>
      <c r="L115" s="134">
        <v>1</v>
      </c>
      <c r="M115" s="124">
        <v>0</v>
      </c>
      <c r="N115" s="138">
        <v>0</v>
      </c>
      <c r="O115" s="155">
        <f t="shared" si="17"/>
        <v>8</v>
      </c>
      <c r="P115" s="85"/>
      <c r="Q115" s="85"/>
      <c r="R115" s="36"/>
    </row>
    <row r="116" spans="1:18" s="27" customFormat="1" ht="23.25" customHeight="1">
      <c r="A116"/>
      <c r="B116" s="123" t="s">
        <v>21</v>
      </c>
      <c r="C116" s="124">
        <v>0</v>
      </c>
      <c r="D116" s="124">
        <v>0</v>
      </c>
      <c r="E116" s="124">
        <v>0</v>
      </c>
      <c r="F116" s="124">
        <v>4</v>
      </c>
      <c r="G116" s="124">
        <v>1</v>
      </c>
      <c r="H116" s="124">
        <v>1</v>
      </c>
      <c r="I116" s="124">
        <v>1</v>
      </c>
      <c r="J116" s="138">
        <v>1</v>
      </c>
      <c r="K116" s="124">
        <v>0</v>
      </c>
      <c r="L116" s="134">
        <v>0</v>
      </c>
      <c r="M116" s="124">
        <v>1</v>
      </c>
      <c r="N116" s="138">
        <v>1</v>
      </c>
      <c r="O116" s="155">
        <f t="shared" si="17"/>
        <v>10</v>
      </c>
      <c r="P116" s="72"/>
      <c r="Q116" s="72"/>
      <c r="R116" s="36"/>
    </row>
    <row r="117" spans="1:18" s="27" customFormat="1" ht="23.25" customHeight="1">
      <c r="A117"/>
      <c r="B117" s="125" t="s">
        <v>47</v>
      </c>
      <c r="C117" s="126">
        <v>3</v>
      </c>
      <c r="D117" s="126">
        <v>0</v>
      </c>
      <c r="E117" s="126">
        <v>0</v>
      </c>
      <c r="F117" s="126">
        <v>3</v>
      </c>
      <c r="G117" s="126">
        <v>1</v>
      </c>
      <c r="H117" s="126">
        <v>1</v>
      </c>
      <c r="I117" s="126">
        <v>0</v>
      </c>
      <c r="J117" s="126">
        <v>2</v>
      </c>
      <c r="K117" s="124">
        <v>0</v>
      </c>
      <c r="L117" s="134">
        <v>0</v>
      </c>
      <c r="M117" s="124">
        <v>1</v>
      </c>
      <c r="N117" s="138">
        <v>0</v>
      </c>
      <c r="O117" s="155">
        <f t="shared" si="17"/>
        <v>11</v>
      </c>
      <c r="P117" s="36"/>
      <c r="Q117" s="36"/>
      <c r="R117" s="36"/>
    </row>
    <row r="118" spans="1:18" s="27" customFormat="1" ht="23.25" customHeight="1">
      <c r="A118"/>
      <c r="B118" s="147" t="s">
        <v>6</v>
      </c>
      <c r="C118" s="127">
        <f>SUM(C106:C117)</f>
        <v>5</v>
      </c>
      <c r="D118" s="127">
        <f t="shared" ref="D118:H118" si="18">SUM(D106:D117)</f>
        <v>3</v>
      </c>
      <c r="E118" s="127">
        <f t="shared" si="18"/>
        <v>18</v>
      </c>
      <c r="F118" s="127">
        <f t="shared" si="18"/>
        <v>23</v>
      </c>
      <c r="G118" s="127">
        <f t="shared" si="18"/>
        <v>16</v>
      </c>
      <c r="H118" s="127">
        <f t="shared" si="18"/>
        <v>5</v>
      </c>
      <c r="I118" s="127">
        <f t="shared" ref="I118:O118" si="19">SUM(I106:I117)</f>
        <v>12</v>
      </c>
      <c r="J118" s="127">
        <f t="shared" si="19"/>
        <v>20</v>
      </c>
      <c r="K118" s="127">
        <f t="shared" si="19"/>
        <v>1</v>
      </c>
      <c r="L118" s="127">
        <f t="shared" si="19"/>
        <v>6</v>
      </c>
      <c r="M118" s="127">
        <f t="shared" si="19"/>
        <v>7</v>
      </c>
      <c r="N118" s="127">
        <f t="shared" si="19"/>
        <v>4</v>
      </c>
      <c r="O118" s="139">
        <f t="shared" si="19"/>
        <v>120</v>
      </c>
      <c r="P118" s="36"/>
      <c r="Q118" s="36"/>
      <c r="R118" s="36"/>
    </row>
    <row r="119" spans="1:18" s="27" customFormat="1" ht="23.25" customHeight="1">
      <c r="A119"/>
      <c r="B119" s="148" t="s">
        <v>707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53"/>
      <c r="P119" s="36"/>
      <c r="Q119" s="36"/>
      <c r="R119" s="36"/>
    </row>
    <row r="120" spans="1:18" s="27" customFormat="1" ht="23.25" customHeight="1">
      <c r="A120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42"/>
      <c r="P120" s="83"/>
      <c r="Q120" s="83"/>
      <c r="R120" s="36"/>
    </row>
    <row r="121" spans="1:18" s="27" customFormat="1" ht="23.25" customHeight="1">
      <c r="A121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68"/>
      <c r="P121" s="85"/>
      <c r="Q121" s="85"/>
      <c r="R121" s="36"/>
    </row>
    <row r="122" spans="1:18" s="27" customFormat="1" ht="23.25" customHeight="1">
      <c r="A122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134"/>
      <c r="P122" s="85"/>
      <c r="Q122" s="85"/>
      <c r="R122" s="36"/>
    </row>
    <row r="123" spans="1:18" s="27" customFormat="1" ht="23.25" customHeight="1">
      <c r="A123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134"/>
      <c r="P123" s="85"/>
      <c r="Q123" s="85"/>
      <c r="R123" s="36"/>
    </row>
    <row r="124" spans="1:18" s="27" customFormat="1" ht="23.25" customHeight="1">
      <c r="A12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134"/>
      <c r="P124" s="85"/>
      <c r="Q124" s="85"/>
      <c r="R124" s="36"/>
    </row>
    <row r="125" spans="1:18" s="27" customFormat="1" ht="23.25" customHeight="1">
      <c r="A125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134"/>
      <c r="P125" s="85"/>
      <c r="Q125" s="85"/>
      <c r="R125" s="36"/>
    </row>
    <row r="126" spans="1:18" s="27" customFormat="1" ht="23.25" customHeight="1">
      <c r="A126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134"/>
      <c r="P126" s="85"/>
      <c r="Q126" s="85"/>
      <c r="R126" s="36"/>
    </row>
    <row r="127" spans="1:18" s="27" customFormat="1" ht="23.25" customHeight="1">
      <c r="A127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134"/>
      <c r="P127" s="85"/>
      <c r="Q127" s="85"/>
      <c r="R127" s="36"/>
    </row>
    <row r="128" spans="1:18" s="27" customFormat="1" ht="23.25" customHeight="1">
      <c r="A128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134"/>
      <c r="P128" s="85"/>
      <c r="Q128" s="85"/>
      <c r="R128" s="36"/>
    </row>
    <row r="129" spans="1:18" s="27" customFormat="1" ht="23.25" customHeight="1">
      <c r="A129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134"/>
      <c r="P129" s="85"/>
      <c r="Q129" s="85"/>
      <c r="R129" s="36"/>
    </row>
    <row r="130" spans="1:18" s="27" customFormat="1" ht="23.25" customHeight="1">
      <c r="A130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134"/>
      <c r="P130" s="85"/>
      <c r="Q130" s="85"/>
      <c r="R130" s="36"/>
    </row>
    <row r="131" spans="1:18" s="27" customFormat="1" ht="23.25" customHeight="1">
      <c r="A131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134"/>
      <c r="P131" s="85"/>
      <c r="Q131" s="85"/>
      <c r="R131" s="36"/>
    </row>
    <row r="132" spans="1:18" s="27" customFormat="1" ht="23.25" customHeight="1">
      <c r="A132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134"/>
      <c r="P132" s="85"/>
      <c r="Q132" s="85"/>
      <c r="R132" s="36"/>
    </row>
    <row r="133" spans="1:18" s="27" customFormat="1" ht="23.25" customHeight="1">
      <c r="A133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134"/>
      <c r="P133" s="85"/>
      <c r="Q133" s="85"/>
      <c r="R133" s="36"/>
    </row>
    <row r="134" spans="1:18" s="27" customFormat="1" ht="23.25" customHeight="1">
      <c r="A13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134"/>
      <c r="P134" s="85"/>
      <c r="Q134" s="85"/>
      <c r="R134" s="36"/>
    </row>
    <row r="135" spans="1:18" s="27" customFormat="1" ht="23.25" customHeight="1">
      <c r="A135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134"/>
      <c r="P135" s="85"/>
      <c r="Q135" s="85"/>
      <c r="R135" s="36"/>
    </row>
    <row r="136" spans="1:18" s="27" customFormat="1" ht="23.25" customHeight="1">
      <c r="A136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134"/>
      <c r="P136" s="85"/>
      <c r="Q136" s="85"/>
      <c r="R136" s="36"/>
    </row>
    <row r="137" spans="1:18" s="27" customFormat="1" ht="23.25" customHeight="1">
      <c r="A137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134"/>
      <c r="P137" s="85"/>
      <c r="Q137" s="85"/>
      <c r="R137" s="36"/>
    </row>
    <row r="138" spans="1:18" s="27" customFormat="1" ht="23.25" customHeight="1">
      <c r="A138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134"/>
      <c r="P138" s="85"/>
      <c r="Q138" s="85"/>
      <c r="R138" s="36"/>
    </row>
    <row r="139" spans="1:18" s="27" customFormat="1" ht="23.25" customHeight="1">
      <c r="A139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134"/>
      <c r="P139" s="85"/>
      <c r="Q139" s="85"/>
      <c r="R139" s="36"/>
    </row>
    <row r="140" spans="1:18" s="27" customFormat="1" ht="23.25" customHeight="1">
      <c r="A140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134"/>
      <c r="P140" s="85"/>
      <c r="Q140" s="85"/>
      <c r="R140" s="36"/>
    </row>
    <row r="141" spans="1:18" s="27" customFormat="1" ht="23.25" customHeight="1">
      <c r="A141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134"/>
      <c r="P141" s="85"/>
      <c r="Q141" s="85"/>
      <c r="R141" s="36"/>
    </row>
    <row r="142" spans="1:18" s="27" customFormat="1" ht="23.25" customHeight="1">
      <c r="A142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134"/>
      <c r="P142" s="85"/>
      <c r="Q142" s="85"/>
      <c r="R142" s="36"/>
    </row>
    <row r="143" spans="1:18" s="27" customFormat="1" ht="23.25" customHeight="1">
      <c r="A143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134"/>
      <c r="P143" s="85"/>
      <c r="Q143" s="85"/>
      <c r="R143" s="36"/>
    </row>
    <row r="144" spans="1:18" s="27" customFormat="1" ht="23.25" customHeight="1">
      <c r="A14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2"/>
      <c r="P144" s="72"/>
      <c r="Q144" s="72"/>
      <c r="R144" s="36"/>
    </row>
    <row r="145" spans="1:18" s="27" customFormat="1" ht="23.25" customHeight="1">
      <c r="A145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36"/>
      <c r="P145" s="36"/>
      <c r="Q145" s="36"/>
      <c r="R145" s="36"/>
    </row>
    <row r="146" spans="1:18" s="27" customFormat="1" ht="23.25" customHeight="1">
      <c r="A146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36"/>
      <c r="P146" s="36"/>
      <c r="Q146" s="36"/>
      <c r="R146" s="36"/>
    </row>
    <row r="147" spans="1:18" s="27" customFormat="1" ht="23.25" customHeight="1">
      <c r="A147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36"/>
      <c r="P147" s="36"/>
      <c r="Q147" s="36"/>
      <c r="R147" s="36"/>
    </row>
    <row r="148" spans="1:18" s="27" customFormat="1" ht="23.25" customHeight="1">
      <c r="A148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42"/>
      <c r="P148" s="83"/>
      <c r="Q148" s="83"/>
      <c r="R148" s="36"/>
    </row>
    <row r="149" spans="1:18" s="27" customFormat="1" ht="23.25" customHeight="1">
      <c r="A149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68"/>
      <c r="P149" s="85"/>
      <c r="Q149" s="85"/>
      <c r="R149" s="36"/>
    </row>
    <row r="150" spans="1:18" s="27" customFormat="1" ht="23.25" customHeight="1">
      <c r="A150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68"/>
      <c r="P150" s="85"/>
      <c r="Q150" s="85"/>
      <c r="R150" s="36"/>
    </row>
    <row r="151" spans="1:18" s="27" customFormat="1" ht="23.25" customHeight="1">
      <c r="A151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68"/>
      <c r="P151" s="85"/>
      <c r="Q151" s="85"/>
      <c r="R151" s="36"/>
    </row>
    <row r="152" spans="1:18" s="27" customFormat="1" ht="23.25" customHeight="1">
      <c r="A15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68"/>
      <c r="P152" s="85"/>
      <c r="Q152" s="85"/>
      <c r="R152" s="36"/>
    </row>
    <row r="153" spans="1:18" s="27" customFormat="1" ht="23.25" customHeight="1">
      <c r="A153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68"/>
      <c r="P153" s="85"/>
      <c r="Q153" s="85"/>
      <c r="R153" s="36"/>
    </row>
    <row r="154" spans="1:18" s="27" customFormat="1" ht="23.25" customHeight="1">
      <c r="A15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68"/>
      <c r="P154" s="85"/>
      <c r="Q154" s="85"/>
      <c r="R154" s="36"/>
    </row>
    <row r="155" spans="1:18" s="27" customFormat="1" ht="23.25" customHeight="1">
      <c r="A155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68"/>
      <c r="P155" s="85"/>
      <c r="Q155" s="85"/>
      <c r="R155" s="36"/>
    </row>
    <row r="156" spans="1:18" s="27" customFormat="1" ht="23.25" customHeight="1">
      <c r="A156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68"/>
      <c r="P156" s="85"/>
      <c r="Q156" s="85"/>
      <c r="R156" s="36"/>
    </row>
    <row r="157" spans="1:18" s="27" customFormat="1" ht="23.25" customHeight="1">
      <c r="A157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68"/>
      <c r="P157" s="85"/>
      <c r="Q157" s="85"/>
      <c r="R157" s="36"/>
    </row>
    <row r="158" spans="1:18" s="27" customFormat="1" ht="23.25" customHeight="1">
      <c r="A158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68"/>
      <c r="P158" s="85"/>
      <c r="Q158" s="85"/>
      <c r="R158" s="36"/>
    </row>
    <row r="159" spans="1:18" s="27" customFormat="1" ht="23.25" customHeight="1">
      <c r="A159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68"/>
      <c r="P159" s="85"/>
      <c r="Q159" s="85"/>
      <c r="R159" s="36"/>
    </row>
    <row r="160" spans="1:18" s="27" customFormat="1" ht="23.25" customHeight="1">
      <c r="A160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68"/>
      <c r="P160" s="85"/>
      <c r="Q160" s="85"/>
      <c r="R160" s="36"/>
    </row>
    <row r="161" spans="1:18" s="27" customFormat="1" ht="23.25" customHeight="1">
      <c r="A161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68"/>
      <c r="P161" s="85"/>
      <c r="Q161" s="85"/>
      <c r="R161" s="36"/>
    </row>
    <row r="162" spans="1:18" s="27" customFormat="1" ht="23.25" customHeight="1">
      <c r="A162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68"/>
      <c r="P162" s="85"/>
      <c r="Q162" s="85"/>
      <c r="R162" s="36"/>
    </row>
    <row r="163" spans="1:18" s="27" customFormat="1" ht="23.25" customHeight="1">
      <c r="A163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68"/>
      <c r="P163" s="85"/>
      <c r="Q163" s="85"/>
      <c r="R163" s="36"/>
    </row>
    <row r="164" spans="1:18" s="27" customFormat="1" ht="23.25" customHeight="1">
      <c r="A16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68"/>
      <c r="P164" s="85"/>
      <c r="Q164" s="85"/>
      <c r="R164" s="36"/>
    </row>
    <row r="165" spans="1:18" s="27" customFormat="1" ht="23.25" customHeight="1">
      <c r="A165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68"/>
      <c r="P165" s="85"/>
      <c r="Q165" s="85"/>
      <c r="R165" s="36"/>
    </row>
    <row r="166" spans="1:18" s="27" customFormat="1" ht="23.25" customHeight="1">
      <c r="A16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68"/>
      <c r="P166" s="85"/>
      <c r="Q166" s="85"/>
      <c r="R166" s="36"/>
    </row>
    <row r="167" spans="1:18" s="27" customFormat="1" ht="23.25" customHeight="1">
      <c r="A167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68"/>
      <c r="P167" s="85"/>
      <c r="Q167" s="85"/>
      <c r="R167" s="36"/>
    </row>
    <row r="168" spans="1:18" s="27" customFormat="1" ht="23.25" customHeight="1">
      <c r="A168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68"/>
      <c r="P168" s="85"/>
      <c r="Q168" s="85"/>
      <c r="R168" s="36"/>
    </row>
    <row r="169" spans="1:18" s="27" customFormat="1" ht="23.25" customHeight="1">
      <c r="A169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68"/>
      <c r="P169" s="85"/>
      <c r="Q169" s="85"/>
      <c r="R169" s="36"/>
    </row>
    <row r="170" spans="1:18" s="27" customFormat="1" ht="23.25" customHeight="1">
      <c r="A170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68"/>
      <c r="P170" s="85"/>
      <c r="Q170" s="85"/>
      <c r="R170" s="36"/>
    </row>
    <row r="171" spans="1:18" s="27" customFormat="1" ht="23.25" customHeight="1">
      <c r="A171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68"/>
      <c r="P171" s="85"/>
      <c r="Q171" s="85"/>
      <c r="R171" s="36"/>
    </row>
    <row r="172" spans="1:18" s="27" customFormat="1" ht="23.25" customHeight="1">
      <c r="A172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68"/>
      <c r="P172" s="85"/>
      <c r="Q172" s="85"/>
      <c r="R172" s="36"/>
    </row>
    <row r="173" spans="1:18" s="27" customFormat="1" ht="23.25" customHeight="1">
      <c r="A173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68"/>
      <c r="P173" s="85"/>
      <c r="Q173" s="85"/>
      <c r="R173" s="36"/>
    </row>
    <row r="174" spans="1:18" s="27" customFormat="1" ht="23.25" customHeight="1">
      <c r="A1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2"/>
      <c r="P174" s="72"/>
      <c r="Q174" s="72"/>
      <c r="R174" s="36"/>
    </row>
    <row r="175" spans="1:18" s="27" customFormat="1" ht="23.25" customHeight="1">
      <c r="A175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36"/>
      <c r="P175" s="36"/>
      <c r="Q175" s="36"/>
      <c r="R175" s="36"/>
    </row>
    <row r="176" spans="1:18" s="27" customFormat="1" ht="23.25" customHeight="1">
      <c r="A17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36"/>
      <c r="P176" s="36"/>
      <c r="Q176" s="36"/>
      <c r="R176" s="36"/>
    </row>
    <row r="177" spans="1:18" s="27" customFormat="1" ht="23.25" customHeight="1">
      <c r="A177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36"/>
      <c r="P177" s="36"/>
      <c r="Q177" s="36"/>
      <c r="R177" s="36"/>
    </row>
    <row r="178" spans="1:18" s="27" customFormat="1" ht="23.25" customHeight="1">
      <c r="A178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36"/>
      <c r="P178" s="36"/>
      <c r="Q178" s="36"/>
      <c r="R178" s="36"/>
    </row>
    <row r="179" spans="1:18" s="27" customFormat="1" ht="23.25" customHeight="1">
      <c r="A179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36"/>
      <c r="P179" s="36"/>
      <c r="Q179" s="36"/>
      <c r="R179" s="36"/>
    </row>
    <row r="180" spans="1:18" s="27" customFormat="1" ht="23.25" customHeight="1">
      <c r="A180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36"/>
      <c r="P180" s="36"/>
      <c r="Q180" s="36"/>
      <c r="R180" s="36"/>
    </row>
    <row r="181" spans="1:18" s="27" customFormat="1" ht="23.25" customHeight="1">
      <c r="A181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36"/>
      <c r="P181" s="36"/>
      <c r="Q181" s="36"/>
      <c r="R181" s="36"/>
    </row>
    <row r="182" spans="1:18" s="27" customFormat="1" ht="23.25" customHeight="1">
      <c r="A182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36"/>
      <c r="P182" s="36"/>
      <c r="Q182" s="36"/>
      <c r="R182" s="36"/>
    </row>
    <row r="183" spans="1:18" s="27" customFormat="1" ht="23.25" customHeight="1">
      <c r="A183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36"/>
      <c r="P183" s="36"/>
      <c r="Q183" s="36"/>
      <c r="R183" s="36"/>
    </row>
    <row r="184" spans="1:18" s="27" customFormat="1" ht="23.25" customHeight="1">
      <c r="A18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36"/>
      <c r="P184" s="36"/>
      <c r="Q184" s="36"/>
      <c r="R184" s="36"/>
    </row>
    <row r="185" spans="1:18" s="27" customFormat="1" ht="23.25" customHeight="1">
      <c r="A185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36"/>
      <c r="P185" s="36"/>
      <c r="Q185" s="36"/>
      <c r="R185" s="36"/>
    </row>
    <row r="186" spans="1:18" s="27" customFormat="1" ht="23.25" customHeight="1">
      <c r="A186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36"/>
      <c r="P186" s="36"/>
      <c r="Q186" s="36"/>
      <c r="R186" s="36"/>
    </row>
    <row r="187" spans="1:18" s="27" customFormat="1" ht="23.25" customHeight="1">
      <c r="A187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36"/>
      <c r="P187" s="36"/>
      <c r="Q187" s="36"/>
      <c r="R187" s="36"/>
    </row>
    <row r="188" spans="1:18" s="27" customFormat="1" ht="23.25" customHeight="1">
      <c r="A188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36"/>
      <c r="P188" s="36"/>
      <c r="Q188" s="36"/>
      <c r="R188" s="36"/>
    </row>
    <row r="189" spans="1:18" s="27" customFormat="1" ht="23.25" customHeight="1">
      <c r="A189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36"/>
      <c r="P189" s="36"/>
      <c r="Q189" s="36"/>
      <c r="R189" s="36"/>
    </row>
    <row r="190" spans="1:18" s="27" customFormat="1" ht="23.25" customHeight="1">
      <c r="A190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36"/>
      <c r="P190" s="36"/>
      <c r="Q190" s="36"/>
      <c r="R190" s="36"/>
    </row>
    <row r="191" spans="1:18" s="27" customFormat="1" ht="23.25" customHeight="1">
      <c r="A191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36"/>
      <c r="P191" s="36"/>
      <c r="Q191" s="36"/>
      <c r="R191" s="36"/>
    </row>
    <row r="192" spans="1:18" s="27" customFormat="1" ht="23.25" customHeight="1">
      <c r="A192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36"/>
      <c r="P192" s="36"/>
      <c r="Q192" s="36"/>
      <c r="R192" s="36"/>
    </row>
    <row r="193" spans="1:18" s="27" customFormat="1" ht="23.25" customHeight="1">
      <c r="A193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36"/>
      <c r="P193" s="36"/>
      <c r="Q193" s="36"/>
      <c r="R193" s="36"/>
    </row>
    <row r="194" spans="1:18" s="27" customFormat="1" ht="23.25" customHeight="1">
      <c r="A19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36"/>
      <c r="P194" s="36"/>
      <c r="Q194" s="36"/>
      <c r="R194" s="36"/>
    </row>
    <row r="195" spans="1:18" s="27" customFormat="1" ht="23.25" customHeight="1">
      <c r="A195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36"/>
      <c r="P195" s="36"/>
      <c r="Q195" s="36"/>
      <c r="R195" s="36"/>
    </row>
    <row r="196" spans="1:18" s="27" customFormat="1" ht="23.25" customHeight="1">
      <c r="A196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36"/>
      <c r="P196" s="36"/>
      <c r="Q196" s="36"/>
      <c r="R196" s="36"/>
    </row>
    <row r="197" spans="1:18" s="27" customFormat="1" ht="23.25" customHeight="1">
      <c r="A197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36"/>
      <c r="P197" s="36"/>
      <c r="Q197" s="36"/>
      <c r="R197" s="36"/>
    </row>
    <row r="198" spans="1:18" s="27" customFormat="1" ht="23.25" customHeight="1">
      <c r="A198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36"/>
      <c r="P198" s="36"/>
      <c r="Q198" s="36"/>
      <c r="R198" s="36"/>
    </row>
    <row r="199" spans="1:18" s="27" customFormat="1" ht="23.25" customHeight="1">
      <c r="A199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36"/>
      <c r="P199" s="36"/>
      <c r="Q199" s="36"/>
      <c r="R199" s="36"/>
    </row>
    <row r="200" spans="1:18" s="27" customFormat="1" ht="23.25" customHeight="1">
      <c r="A200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36"/>
      <c r="P200" s="36"/>
      <c r="Q200" s="36"/>
      <c r="R200" s="36"/>
    </row>
    <row r="201" spans="1:18" s="27" customFormat="1" ht="23.25" customHeight="1">
      <c r="A201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36"/>
      <c r="P201" s="36"/>
      <c r="Q201" s="36"/>
      <c r="R201" s="36"/>
    </row>
    <row r="202" spans="1:18" s="27" customFormat="1" ht="23.25" customHeight="1">
      <c r="A202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36"/>
      <c r="P202" s="36"/>
      <c r="Q202" s="36"/>
      <c r="R202" s="36"/>
    </row>
    <row r="203" spans="1:18" s="27" customFormat="1" ht="23.25" customHeight="1">
      <c r="A203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36"/>
      <c r="P203" s="36"/>
      <c r="Q203" s="36"/>
      <c r="R203" s="36"/>
    </row>
    <row r="204" spans="1:18" s="27" customFormat="1" ht="23.25" customHeight="1">
      <c r="A20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36"/>
      <c r="P204" s="36"/>
      <c r="Q204" s="36"/>
      <c r="R204" s="36"/>
    </row>
    <row r="205" spans="1:18" s="27" customFormat="1" ht="23.25" customHeight="1">
      <c r="A205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36"/>
      <c r="P205" s="36"/>
      <c r="Q205" s="36"/>
      <c r="R205" s="36"/>
    </row>
    <row r="206" spans="1:18" s="27" customFormat="1" ht="23.25" customHeight="1">
      <c r="A206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36"/>
      <c r="P206" s="36"/>
      <c r="Q206" s="36"/>
      <c r="R206" s="36"/>
    </row>
    <row r="207" spans="1:18" s="27" customFormat="1" ht="23.25" customHeight="1">
      <c r="A207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36"/>
      <c r="P207" s="36"/>
      <c r="Q207" s="36"/>
      <c r="R207" s="36"/>
    </row>
    <row r="208" spans="1:18" s="27" customFormat="1" ht="23.25" customHeight="1">
      <c r="A208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36"/>
      <c r="P208" s="36"/>
      <c r="Q208" s="36"/>
      <c r="R208" s="36"/>
    </row>
    <row r="209" spans="1:18" s="27" customFormat="1" ht="23.25" customHeight="1">
      <c r="A209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36"/>
      <c r="P209" s="36"/>
      <c r="Q209" s="36"/>
      <c r="R209" s="36"/>
    </row>
    <row r="210" spans="1:18" s="27" customFormat="1" ht="23.25" customHeight="1">
      <c r="A210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36"/>
      <c r="P210" s="36"/>
      <c r="Q210" s="36"/>
      <c r="R210" s="36"/>
    </row>
    <row r="211" spans="1:18" s="27" customFormat="1" ht="23.25" customHeight="1">
      <c r="A211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36"/>
      <c r="P211" s="36"/>
      <c r="Q211" s="36"/>
      <c r="R211" s="36"/>
    </row>
    <row r="212" spans="1:18" s="27" customFormat="1" ht="23.25" customHeight="1">
      <c r="A212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36"/>
      <c r="P212" s="36"/>
      <c r="Q212" s="36"/>
      <c r="R212" s="36"/>
    </row>
    <row r="213" spans="1:18" s="27" customFormat="1" ht="23.25" customHeight="1">
      <c r="A213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36"/>
      <c r="P213" s="36"/>
      <c r="Q213" s="36"/>
      <c r="R213" s="36"/>
    </row>
    <row r="214" spans="1:18" s="27" customFormat="1" ht="23.25" customHeight="1">
      <c r="A21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36"/>
      <c r="P214" s="36"/>
      <c r="Q214" s="36"/>
      <c r="R214" s="36"/>
    </row>
    <row r="215" spans="1:18" s="27" customFormat="1" ht="23.25" customHeight="1">
      <c r="A215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36"/>
      <c r="P215" s="36"/>
      <c r="Q215" s="36"/>
      <c r="R215" s="36"/>
    </row>
    <row r="216" spans="1:18" s="27" customFormat="1" ht="23.25" customHeight="1">
      <c r="A216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36"/>
      <c r="P216" s="36"/>
      <c r="Q216" s="36"/>
      <c r="R216" s="36"/>
    </row>
    <row r="217" spans="1:18" s="27" customFormat="1" ht="23.25" customHeight="1">
      <c r="A217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36"/>
      <c r="P217" s="36"/>
      <c r="Q217" s="36"/>
      <c r="R217" s="36"/>
    </row>
    <row r="218" spans="1:18" s="27" customFormat="1" ht="23.25" customHeight="1">
      <c r="A218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36"/>
      <c r="P218" s="36"/>
      <c r="Q218" s="36"/>
      <c r="R218" s="36"/>
    </row>
    <row r="219" spans="1:18" s="27" customFormat="1" ht="23.25" customHeight="1">
      <c r="A219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36"/>
      <c r="P219" s="36"/>
      <c r="Q219" s="36"/>
      <c r="R219" s="36"/>
    </row>
    <row r="220" spans="1:18" s="27" customFormat="1" ht="23.25" customHeight="1">
      <c r="A220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36"/>
      <c r="P220" s="36"/>
      <c r="Q220" s="36"/>
      <c r="R220" s="36"/>
    </row>
    <row r="221" spans="1:18" s="27" customFormat="1" ht="23.25" customHeight="1">
      <c r="A221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36"/>
      <c r="P221" s="36"/>
      <c r="Q221" s="36"/>
      <c r="R221" s="36"/>
    </row>
    <row r="222" spans="1:18" s="27" customFormat="1" ht="23.25" customHeight="1">
      <c r="A222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36"/>
      <c r="P222" s="36"/>
      <c r="Q222" s="36"/>
      <c r="R222" s="36"/>
    </row>
    <row r="223" spans="1:18" s="27" customFormat="1" ht="23.25" customHeight="1">
      <c r="A223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36"/>
      <c r="P223" s="36"/>
      <c r="Q223" s="36"/>
      <c r="R223" s="36"/>
    </row>
    <row r="224" spans="1:18" s="27" customFormat="1" ht="23.25" customHeight="1">
      <c r="A22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36"/>
      <c r="P224" s="36"/>
      <c r="Q224" s="36"/>
      <c r="R224" s="36"/>
    </row>
    <row r="225" spans="1:18" s="27" customFormat="1" ht="23.25" customHeight="1">
      <c r="A225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36"/>
      <c r="P225" s="36"/>
      <c r="Q225" s="36"/>
      <c r="R225" s="36"/>
    </row>
    <row r="226" spans="1:18" s="27" customFormat="1" ht="23.25" customHeight="1">
      <c r="A226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36"/>
      <c r="P226" s="36"/>
      <c r="Q226" s="36"/>
      <c r="R226" s="36"/>
    </row>
    <row r="227" spans="1:18" s="27" customFormat="1" ht="23.25" customHeight="1">
      <c r="A227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36"/>
      <c r="P227" s="36"/>
      <c r="Q227" s="36"/>
      <c r="R227" s="36"/>
    </row>
    <row r="228" spans="1:18" s="27" customFormat="1" ht="23.25" customHeight="1">
      <c r="A228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36"/>
      <c r="P228" s="36"/>
      <c r="Q228" s="36"/>
      <c r="R228" s="36"/>
    </row>
    <row r="229" spans="1:18" s="27" customFormat="1" ht="23.25" customHeight="1">
      <c r="A229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36"/>
      <c r="P229" s="36"/>
      <c r="Q229" s="36"/>
      <c r="R229" s="36"/>
    </row>
    <row r="230" spans="1:18" s="27" customFormat="1" ht="23.25" customHeight="1">
      <c r="A230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36"/>
      <c r="P230" s="36"/>
      <c r="Q230" s="36"/>
      <c r="R230" s="36"/>
    </row>
    <row r="231" spans="1:18" s="27" customFormat="1" ht="23.25" customHeight="1">
      <c r="A231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18"/>
      <c r="P231" s="18"/>
      <c r="Q231" s="36"/>
      <c r="R231" s="36"/>
    </row>
    <row r="232" spans="1:18" s="27" customFormat="1" ht="23.25" customHeight="1">
      <c r="A232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18"/>
      <c r="P232" s="18"/>
      <c r="Q232" s="36"/>
      <c r="R232" s="36"/>
    </row>
    <row r="233" spans="1:18" s="27" customFormat="1" ht="23.25" customHeight="1">
      <c r="A233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18"/>
      <c r="P233" s="18"/>
      <c r="Q233" s="36"/>
      <c r="R233" s="36"/>
    </row>
    <row r="234" spans="1:18" s="27" customFormat="1" ht="23.25" customHeight="1">
      <c r="A23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18"/>
      <c r="P234" s="18"/>
      <c r="Q234" s="36"/>
      <c r="R234" s="36"/>
    </row>
    <row r="235" spans="1:18" s="27" customFormat="1" ht="23.25" customHeight="1">
      <c r="A235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18"/>
      <c r="P235" s="18"/>
      <c r="Q235" s="36"/>
      <c r="R235" s="36"/>
    </row>
    <row r="236" spans="1:18" s="27" customFormat="1" ht="23.25" customHeight="1">
      <c r="A236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18"/>
      <c r="P236" s="18"/>
      <c r="Q236" s="36"/>
      <c r="R236" s="36"/>
    </row>
    <row r="237" spans="1:18" s="27" customFormat="1" ht="23.25" customHeight="1">
      <c r="A237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18"/>
      <c r="P237" s="18"/>
      <c r="Q237" s="36"/>
      <c r="R237" s="36"/>
    </row>
    <row r="238" spans="1:18" s="27" customFormat="1" ht="23.25" customHeight="1">
      <c r="A238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18"/>
      <c r="P238" s="18"/>
      <c r="Q238" s="36"/>
      <c r="R238" s="36"/>
    </row>
    <row r="239" spans="1:18" s="27" customFormat="1" ht="23.25" customHeight="1">
      <c r="A239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18"/>
      <c r="P239" s="18"/>
      <c r="Q239" s="36"/>
      <c r="R239" s="36"/>
    </row>
    <row r="240" spans="1:18" s="27" customFormat="1" ht="23.25" customHeight="1">
      <c r="A240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18"/>
      <c r="P240" s="18"/>
      <c r="Q240" s="36"/>
      <c r="R240" s="36"/>
    </row>
    <row r="241" spans="1:18" s="27" customFormat="1">
      <c r="A241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18"/>
      <c r="P241" s="18"/>
      <c r="Q241" s="36"/>
      <c r="R241" s="36"/>
    </row>
    <row r="242" spans="1:18" s="27" customFormat="1">
      <c r="A242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18"/>
      <c r="P242" s="18"/>
      <c r="Q242" s="36"/>
      <c r="R242" s="36"/>
    </row>
    <row r="243" spans="1:18" s="27" customFormat="1">
      <c r="A243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18"/>
      <c r="P243" s="18"/>
      <c r="Q243" s="36"/>
      <c r="R243" s="36"/>
    </row>
    <row r="244" spans="1:18" s="27" customFormat="1">
      <c r="A24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18"/>
      <c r="P244" s="18"/>
      <c r="Q244" s="36"/>
      <c r="R244" s="36"/>
    </row>
    <row r="245" spans="1:18" s="27" customFormat="1">
      <c r="A245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18"/>
      <c r="P245" s="18"/>
      <c r="Q245" s="36"/>
      <c r="R245" s="36"/>
    </row>
    <row r="246" spans="1:18" s="27" customFormat="1">
      <c r="A246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18"/>
      <c r="P246" s="18"/>
      <c r="Q246" s="36"/>
      <c r="R246" s="36"/>
    </row>
    <row r="247" spans="1:18" s="27" customFormat="1">
      <c r="A247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18"/>
      <c r="P247" s="18"/>
      <c r="Q247" s="36"/>
      <c r="R247" s="36"/>
    </row>
    <row r="248" spans="1:18" s="27" customFormat="1">
      <c r="A248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18"/>
      <c r="P248" s="18"/>
      <c r="Q248" s="36"/>
      <c r="R248" s="36"/>
    </row>
    <row r="249" spans="1:18" s="27" customFormat="1">
      <c r="A249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18"/>
      <c r="P249" s="18"/>
      <c r="Q249" s="36"/>
      <c r="R249" s="36"/>
    </row>
    <row r="250" spans="1:18" s="27" customFormat="1">
      <c r="A250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18"/>
      <c r="P250" s="18"/>
      <c r="Q250" s="36"/>
      <c r="R250" s="36"/>
    </row>
    <row r="251" spans="1:18" s="27" customFormat="1">
      <c r="A251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18"/>
      <c r="P251" s="18"/>
      <c r="Q251" s="36"/>
      <c r="R251" s="36"/>
    </row>
    <row r="252" spans="1:18" s="27" customFormat="1">
      <c r="A252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18"/>
      <c r="P252" s="18"/>
      <c r="Q252" s="36"/>
      <c r="R252" s="36"/>
    </row>
    <row r="253" spans="1:18" s="27" customFormat="1">
      <c r="A253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18"/>
      <c r="P253" s="18"/>
      <c r="Q253" s="36"/>
      <c r="R253" s="36"/>
    </row>
    <row r="254" spans="1:18" s="27" customFormat="1">
      <c r="A25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18"/>
      <c r="P254" s="18"/>
      <c r="Q254" s="36"/>
      <c r="R254" s="36"/>
    </row>
    <row r="255" spans="1:18" s="27" customFormat="1">
      <c r="A255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18"/>
      <c r="P255" s="18"/>
      <c r="Q255" s="36"/>
      <c r="R255" s="36"/>
    </row>
    <row r="256" spans="1:18" s="27" customFormat="1">
      <c r="A256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18"/>
      <c r="P256" s="18"/>
      <c r="Q256" s="36"/>
      <c r="R256" s="36"/>
    </row>
    <row r="257" spans="1:18" s="27" customFormat="1">
      <c r="A257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18"/>
      <c r="P257" s="18"/>
      <c r="Q257" s="36"/>
      <c r="R257" s="36"/>
    </row>
    <row r="258" spans="1:18" s="27" customFormat="1">
      <c r="A258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18"/>
      <c r="P258" s="18"/>
      <c r="Q258" s="36"/>
      <c r="R258" s="36"/>
    </row>
    <row r="259" spans="1:18" s="27" customFormat="1">
      <c r="A259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18"/>
      <c r="P259" s="18"/>
      <c r="Q259" s="36"/>
      <c r="R259" s="36"/>
    </row>
    <row r="260" spans="1:18" s="27" customFormat="1">
      <c r="A260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18"/>
      <c r="P260" s="18"/>
      <c r="Q260" s="36"/>
      <c r="R260" s="36"/>
    </row>
    <row r="261" spans="1:18" s="27" customFormat="1">
      <c r="A261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18"/>
      <c r="P261" s="18"/>
      <c r="Q261" s="36"/>
      <c r="R261" s="36"/>
    </row>
    <row r="262" spans="1:18" s="27" customFormat="1">
      <c r="A262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18"/>
      <c r="P262" s="18"/>
      <c r="Q262" s="36"/>
      <c r="R262" s="36"/>
    </row>
    <row r="263" spans="1:18" s="27" customFormat="1">
      <c r="A263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18"/>
      <c r="P263" s="18"/>
      <c r="Q263" s="36"/>
      <c r="R263" s="36"/>
    </row>
    <row r="264" spans="1:18" s="27" customFormat="1">
      <c r="A26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18"/>
      <c r="P264" s="18"/>
      <c r="Q264" s="36"/>
      <c r="R264" s="36"/>
    </row>
    <row r="265" spans="1:18" s="27" customFormat="1">
      <c r="A265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18"/>
      <c r="P265" s="18"/>
      <c r="Q265" s="36"/>
      <c r="R265" s="36"/>
    </row>
    <row r="266" spans="1:18" s="27" customFormat="1">
      <c r="A266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18"/>
      <c r="P266" s="18"/>
      <c r="Q266" s="36"/>
      <c r="R266" s="36"/>
    </row>
    <row r="267" spans="1:18" s="27" customFormat="1">
      <c r="A267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18"/>
      <c r="P267" s="18"/>
      <c r="Q267" s="36"/>
      <c r="R267" s="36"/>
    </row>
    <row r="268" spans="1:18" s="27" customFormat="1">
      <c r="A268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18"/>
      <c r="P268" s="18"/>
      <c r="Q268" s="36"/>
      <c r="R268" s="36"/>
    </row>
    <row r="269" spans="1:18" s="27" customFormat="1">
      <c r="A269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18"/>
      <c r="P269" s="18"/>
      <c r="Q269" s="36"/>
      <c r="R269" s="36"/>
    </row>
    <row r="270" spans="1:18" s="27" customFormat="1">
      <c r="A270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18"/>
      <c r="P270" s="18"/>
      <c r="Q270" s="36"/>
      <c r="R270" s="36"/>
    </row>
    <row r="271" spans="1:18" s="27" customFormat="1">
      <c r="A271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18"/>
      <c r="P271" s="18"/>
      <c r="Q271" s="36"/>
      <c r="R271" s="36"/>
    </row>
    <row r="272" spans="1:18" s="27" customFormat="1">
      <c r="A272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18"/>
      <c r="P272" s="18"/>
      <c r="Q272" s="36"/>
      <c r="R272" s="36"/>
    </row>
    <row r="273" spans="1:18" s="27" customFormat="1">
      <c r="A273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18"/>
      <c r="P273" s="18"/>
      <c r="Q273" s="36"/>
      <c r="R273" s="36"/>
    </row>
    <row r="274" spans="1:18" s="27" customFormat="1">
      <c r="A2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18"/>
      <c r="P274" s="18"/>
      <c r="Q274" s="36"/>
      <c r="R274" s="36"/>
    </row>
    <row r="275" spans="1:18" s="27" customFormat="1">
      <c r="A275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18"/>
      <c r="P275" s="18"/>
      <c r="Q275" s="36"/>
      <c r="R275" s="36"/>
    </row>
    <row r="276" spans="1:18" s="27" customFormat="1">
      <c r="A276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18"/>
      <c r="P276" s="18"/>
      <c r="Q276" s="36"/>
      <c r="R276" s="36"/>
    </row>
    <row r="277" spans="1:18" s="27" customFormat="1">
      <c r="A277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18"/>
      <c r="P277" s="18"/>
      <c r="Q277" s="36"/>
      <c r="R277" s="36"/>
    </row>
    <row r="278" spans="1:18" s="27" customFormat="1">
      <c r="A278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18"/>
      <c r="P278" s="18"/>
      <c r="Q278" s="36"/>
      <c r="R278" s="36"/>
    </row>
    <row r="279" spans="1:18" s="27" customFormat="1">
      <c r="A279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18"/>
      <c r="P279" s="18"/>
      <c r="Q279" s="36"/>
      <c r="R279" s="36"/>
    </row>
    <row r="280" spans="1:18" s="27" customFormat="1">
      <c r="A280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18"/>
      <c r="P280" s="18"/>
      <c r="Q280" s="36"/>
      <c r="R280" s="36"/>
    </row>
    <row r="281" spans="1:18" s="27" customFormat="1">
      <c r="A281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18"/>
      <c r="P281" s="18"/>
      <c r="Q281" s="36"/>
      <c r="R281" s="36"/>
    </row>
    <row r="282" spans="1:18" s="27" customFormat="1">
      <c r="A282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18"/>
      <c r="P282" s="18"/>
      <c r="Q282" s="36"/>
      <c r="R282" s="36"/>
    </row>
    <row r="283" spans="1:18" s="27" customFormat="1">
      <c r="A283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18"/>
      <c r="P283" s="18"/>
      <c r="Q283" s="36"/>
      <c r="R283" s="36"/>
    </row>
    <row r="284" spans="1:18" s="27" customFormat="1">
      <c r="A28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18"/>
      <c r="P284" s="18"/>
      <c r="Q284" s="36"/>
      <c r="R284" s="36"/>
    </row>
    <row r="285" spans="1:18" s="27" customFormat="1">
      <c r="A285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18"/>
      <c r="P285" s="18"/>
      <c r="Q285" s="36"/>
      <c r="R285" s="36"/>
    </row>
    <row r="286" spans="1:18" s="27" customFormat="1">
      <c r="A286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18"/>
      <c r="P286" s="18"/>
      <c r="Q286" s="36"/>
      <c r="R286" s="36"/>
    </row>
    <row r="287" spans="1:18" s="27" customFormat="1">
      <c r="A287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18"/>
      <c r="P287" s="18"/>
      <c r="Q287" s="36"/>
      <c r="R287" s="36"/>
    </row>
    <row r="288" spans="1:18" s="27" customFormat="1">
      <c r="A288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18"/>
      <c r="P288" s="18"/>
      <c r="Q288" s="36"/>
      <c r="R288" s="36"/>
    </row>
    <row r="289" spans="1:18" s="27" customFormat="1">
      <c r="A289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18"/>
      <c r="P289" s="18"/>
      <c r="Q289" s="36"/>
      <c r="R289" s="36"/>
    </row>
    <row r="290" spans="1:18" s="27" customFormat="1">
      <c r="A290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18"/>
      <c r="P290" s="18"/>
      <c r="Q290" s="36"/>
      <c r="R290" s="36"/>
    </row>
    <row r="291" spans="1:18" s="27" customFormat="1">
      <c r="A291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18"/>
      <c r="P291" s="18"/>
      <c r="Q291" s="36"/>
      <c r="R291" s="36"/>
    </row>
    <row r="292" spans="1:18" s="27" customFormat="1">
      <c r="A292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18"/>
      <c r="P292" s="18"/>
      <c r="Q292" s="36"/>
      <c r="R292" s="36"/>
    </row>
    <row r="293" spans="1:18" s="27" customFormat="1">
      <c r="A293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18"/>
      <c r="P293" s="18"/>
      <c r="Q293" s="36"/>
      <c r="R293" s="36"/>
    </row>
    <row r="294" spans="1:18" s="27" customFormat="1">
      <c r="A29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18"/>
      <c r="P294" s="18"/>
      <c r="Q294" s="36"/>
      <c r="R294" s="36"/>
    </row>
    <row r="295" spans="1:18" s="27" customFormat="1">
      <c r="A295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18"/>
      <c r="P295" s="18"/>
      <c r="Q295" s="36"/>
      <c r="R295" s="36"/>
    </row>
    <row r="296" spans="1:18" s="27" customFormat="1">
      <c r="A296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18"/>
      <c r="P296" s="18"/>
      <c r="Q296" s="36"/>
      <c r="R296" s="36"/>
    </row>
    <row r="297" spans="1:18" s="27" customFormat="1">
      <c r="A297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18"/>
      <c r="P297" s="18"/>
      <c r="Q297" s="36"/>
      <c r="R297" s="36"/>
    </row>
    <row r="298" spans="1:18" s="27" customFormat="1">
      <c r="A298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18"/>
      <c r="P298" s="18"/>
      <c r="Q298" s="36"/>
      <c r="R298" s="36"/>
    </row>
    <row r="299" spans="1:18" s="27" customFormat="1">
      <c r="A299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18"/>
      <c r="P299" s="18"/>
      <c r="Q299" s="36"/>
      <c r="R299" s="36"/>
    </row>
    <row r="300" spans="1:18" s="27" customFormat="1">
      <c r="A300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18"/>
      <c r="P300" s="18"/>
      <c r="Q300" s="36"/>
      <c r="R300" s="36"/>
    </row>
    <row r="301" spans="1:18" s="27" customFormat="1">
      <c r="A301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18"/>
      <c r="P301" s="18"/>
      <c r="Q301" s="36"/>
      <c r="R301" s="36"/>
    </row>
    <row r="302" spans="1:18" s="27" customFormat="1">
      <c r="A302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18"/>
      <c r="P302" s="18"/>
      <c r="Q302" s="36"/>
      <c r="R302" s="36"/>
    </row>
    <row r="303" spans="1:18" s="27" customFormat="1">
      <c r="A303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18"/>
      <c r="P303" s="18"/>
      <c r="Q303" s="36"/>
      <c r="R303" s="36"/>
    </row>
    <row r="304" spans="1:18" s="27" customFormat="1">
      <c r="A30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18"/>
      <c r="P304" s="18"/>
      <c r="Q304" s="36"/>
      <c r="R304" s="36"/>
    </row>
    <row r="305" spans="1:18" s="27" customFormat="1">
      <c r="A305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18"/>
      <c r="P305" s="18"/>
      <c r="Q305" s="36"/>
      <c r="R305" s="36"/>
    </row>
    <row r="306" spans="1:18" s="27" customFormat="1">
      <c r="A306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18"/>
      <c r="P306" s="18"/>
      <c r="Q306" s="36"/>
      <c r="R306" s="36"/>
    </row>
    <row r="307" spans="1:18" s="27" customFormat="1">
      <c r="A307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18"/>
      <c r="P307" s="18"/>
      <c r="Q307" s="36"/>
      <c r="R307" s="36"/>
    </row>
    <row r="308" spans="1:18" s="27" customFormat="1">
      <c r="A308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18"/>
      <c r="P308" s="18"/>
      <c r="Q308" s="36"/>
      <c r="R308" s="36"/>
    </row>
    <row r="309" spans="1:18" s="27" customFormat="1">
      <c r="A309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18"/>
      <c r="P309" s="18"/>
      <c r="Q309" s="36"/>
      <c r="R309" s="36"/>
    </row>
    <row r="310" spans="1:18" s="27" customFormat="1">
      <c r="A310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18"/>
      <c r="P310" s="18"/>
      <c r="Q310" s="36"/>
      <c r="R310" s="36"/>
    </row>
    <row r="311" spans="1:18" s="27" customFormat="1">
      <c r="A311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18"/>
      <c r="P311" s="18"/>
      <c r="Q311" s="36"/>
      <c r="R311" s="36"/>
    </row>
    <row r="312" spans="1:18" s="27" customFormat="1">
      <c r="A312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18"/>
      <c r="P312" s="18"/>
      <c r="Q312" s="36"/>
      <c r="R312" s="36"/>
    </row>
    <row r="313" spans="1:18" s="27" customFormat="1">
      <c r="A313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18"/>
      <c r="P313" s="18"/>
      <c r="Q313" s="36"/>
      <c r="R313" s="36"/>
    </row>
    <row r="314" spans="1:18" s="27" customFormat="1">
      <c r="A31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18"/>
      <c r="P314" s="18"/>
      <c r="Q314" s="36"/>
      <c r="R314" s="36"/>
    </row>
    <row r="315" spans="1:18" s="27" customFormat="1">
      <c r="A315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18"/>
      <c r="P315" s="18"/>
      <c r="Q315" s="36"/>
      <c r="R315" s="36"/>
    </row>
    <row r="316" spans="1:18" s="27" customFormat="1">
      <c r="A316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18"/>
      <c r="P316" s="18"/>
      <c r="Q316" s="36"/>
      <c r="R316" s="36"/>
    </row>
    <row r="317" spans="1:18" s="27" customFormat="1">
      <c r="A317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18"/>
      <c r="P317" s="18"/>
      <c r="Q317" s="36"/>
      <c r="R317" s="36"/>
    </row>
    <row r="318" spans="1:18" s="27" customFormat="1">
      <c r="A318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18"/>
      <c r="P318" s="18"/>
      <c r="Q318" s="36"/>
      <c r="R318" s="36"/>
    </row>
    <row r="319" spans="1:18" s="27" customFormat="1">
      <c r="A319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18"/>
      <c r="P319" s="18"/>
      <c r="Q319" s="36"/>
      <c r="R319" s="36"/>
    </row>
    <row r="320" spans="1:18" s="27" customFormat="1">
      <c r="A320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18"/>
      <c r="P320" s="18"/>
      <c r="Q320" s="36"/>
      <c r="R320" s="36"/>
    </row>
    <row r="321" spans="1:18" s="27" customFormat="1">
      <c r="A321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18"/>
      <c r="P321" s="18"/>
      <c r="Q321" s="36"/>
      <c r="R321" s="36"/>
    </row>
    <row r="322" spans="1:18" s="27" customFormat="1">
      <c r="A322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18"/>
      <c r="P322" s="18"/>
      <c r="Q322" s="36"/>
      <c r="R322" s="36"/>
    </row>
    <row r="323" spans="1:18" s="27" customFormat="1">
      <c r="A323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18"/>
      <c r="P323" s="18"/>
      <c r="Q323" s="36"/>
      <c r="R323" s="36"/>
    </row>
    <row r="324" spans="1:18" s="27" customFormat="1">
      <c r="A32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18"/>
      <c r="P324" s="18"/>
      <c r="Q324" s="36"/>
      <c r="R324" s="36"/>
    </row>
    <row r="325" spans="1:18" s="27" customFormat="1">
      <c r="A325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18"/>
      <c r="P325" s="18"/>
      <c r="Q325" s="36"/>
      <c r="R325" s="36"/>
    </row>
    <row r="326" spans="1:18" s="27" customFormat="1">
      <c r="A326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18"/>
      <c r="P326" s="18"/>
      <c r="Q326" s="36"/>
      <c r="R326" s="36"/>
    </row>
    <row r="327" spans="1:18" s="27" customFormat="1">
      <c r="A327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18"/>
      <c r="P327" s="18"/>
      <c r="Q327" s="36"/>
      <c r="R327" s="36"/>
    </row>
    <row r="328" spans="1:18" s="27" customFormat="1">
      <c r="A328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18"/>
      <c r="P328" s="18"/>
      <c r="Q328" s="36"/>
      <c r="R328" s="36"/>
    </row>
    <row r="329" spans="1:18" s="27" customFormat="1">
      <c r="A329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18"/>
      <c r="P329" s="18"/>
      <c r="Q329" s="36"/>
      <c r="R329" s="36"/>
    </row>
    <row r="330" spans="1:18" s="27" customFormat="1">
      <c r="A330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18"/>
      <c r="P330" s="18"/>
      <c r="Q330" s="36"/>
      <c r="R330" s="36"/>
    </row>
    <row r="331" spans="1:18" s="27" customFormat="1">
      <c r="A331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18"/>
      <c r="P331" s="18"/>
      <c r="Q331" s="36"/>
      <c r="R331" s="36"/>
    </row>
    <row r="332" spans="1:18" s="27" customFormat="1">
      <c r="A332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18"/>
      <c r="P332" s="18"/>
      <c r="Q332" s="36"/>
      <c r="R332" s="36"/>
    </row>
    <row r="333" spans="1:18" s="27" customFormat="1">
      <c r="A333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116"/>
      <c r="R333" s="116"/>
    </row>
    <row r="334" spans="1:18" s="27" customFormat="1">
      <c r="A33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116"/>
      <c r="R334" s="116"/>
    </row>
    <row r="335" spans="1:18" s="27" customFormat="1">
      <c r="A335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116"/>
      <c r="R335" s="116"/>
    </row>
    <row r="336" spans="1:18" s="27" customFormat="1">
      <c r="A336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116"/>
      <c r="R336" s="116"/>
    </row>
    <row r="337" spans="1:18" s="27" customFormat="1">
      <c r="A337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116"/>
      <c r="R337" s="116"/>
    </row>
    <row r="338" spans="1:18" s="27" customFormat="1">
      <c r="A338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116"/>
      <c r="R338" s="116"/>
    </row>
    <row r="339" spans="1:18" s="27" customFormat="1">
      <c r="A339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116"/>
      <c r="R339" s="116"/>
    </row>
    <row r="340" spans="1:18" s="27" customFormat="1">
      <c r="A340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116"/>
      <c r="R340" s="116"/>
    </row>
    <row r="341" spans="1:18" s="27" customFormat="1">
      <c r="A341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116"/>
      <c r="R341" s="116"/>
    </row>
    <row r="342" spans="1:18" s="27" customFormat="1">
      <c r="A342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116"/>
      <c r="R342" s="116"/>
    </row>
    <row r="343" spans="1:18" s="27" customFormat="1">
      <c r="A343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116"/>
      <c r="R343" s="116"/>
    </row>
    <row r="344" spans="1:18" s="27" customFormat="1">
      <c r="A34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116"/>
      <c r="R344" s="116"/>
    </row>
    <row r="345" spans="1:18" s="27" customFormat="1">
      <c r="A345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116"/>
      <c r="R345" s="116"/>
    </row>
    <row r="346" spans="1:18" s="27" customFormat="1">
      <c r="A346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116"/>
      <c r="R346" s="116"/>
    </row>
    <row r="347" spans="1:18" s="27" customFormat="1">
      <c r="A347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116"/>
      <c r="R347" s="116"/>
    </row>
    <row r="348" spans="1:18" s="27" customFormat="1">
      <c r="A348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116"/>
      <c r="R348" s="116"/>
    </row>
    <row r="349" spans="1:18" s="27" customFormat="1">
      <c r="A349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116"/>
      <c r="P349" s="116"/>
      <c r="Q349" s="116"/>
      <c r="R349" s="116"/>
    </row>
    <row r="350" spans="1:18" s="27" customFormat="1">
      <c r="A350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116"/>
      <c r="P350" s="116"/>
      <c r="Q350" s="116"/>
      <c r="R350" s="116"/>
    </row>
    <row r="351" spans="1:18" s="27" customFormat="1">
      <c r="A351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116"/>
      <c r="P351" s="116"/>
      <c r="Q351" s="116"/>
      <c r="R351" s="116"/>
    </row>
    <row r="352" spans="1:18" s="27" customFormat="1">
      <c r="A352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116"/>
      <c r="P352" s="116"/>
      <c r="Q352" s="116"/>
      <c r="R352" s="116"/>
    </row>
    <row r="353" spans="1:18" s="27" customFormat="1">
      <c r="A353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116"/>
      <c r="P353" s="116"/>
      <c r="Q353" s="116"/>
      <c r="R353" s="116"/>
    </row>
    <row r="354" spans="1:18" s="27" customFormat="1">
      <c r="A35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116"/>
      <c r="P354" s="116"/>
      <c r="Q354" s="116"/>
      <c r="R354" s="116"/>
    </row>
    <row r="355" spans="1:18" s="27" customFormat="1">
      <c r="A355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116"/>
      <c r="P355" s="116"/>
      <c r="Q355" s="116"/>
      <c r="R355" s="116"/>
    </row>
    <row r="356" spans="1:18" s="27" customFormat="1">
      <c r="A356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116"/>
      <c r="P356" s="116"/>
      <c r="Q356" s="116"/>
      <c r="R356" s="116"/>
    </row>
    <row r="357" spans="1:18" s="27" customFormat="1">
      <c r="A357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116"/>
      <c r="P357" s="116"/>
      <c r="Q357" s="116"/>
      <c r="R357" s="116"/>
    </row>
    <row r="358" spans="1:18" s="27" customFormat="1">
      <c r="A358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116"/>
      <c r="P358" s="116"/>
      <c r="Q358" s="116"/>
      <c r="R358" s="116"/>
    </row>
    <row r="359" spans="1:18" s="27" customFormat="1">
      <c r="A359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116"/>
      <c r="P359" s="116"/>
      <c r="Q359" s="116"/>
      <c r="R359" s="116"/>
    </row>
    <row r="360" spans="1:18" s="27" customFormat="1">
      <c r="A360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116"/>
      <c r="P360" s="116"/>
      <c r="Q360" s="116"/>
      <c r="R360" s="116"/>
    </row>
    <row r="361" spans="1:18" s="27" customFormat="1">
      <c r="A361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116"/>
      <c r="P361" s="116"/>
      <c r="Q361" s="116"/>
      <c r="R361" s="116"/>
    </row>
    <row r="362" spans="1:18" s="27" customFormat="1">
      <c r="A362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116"/>
      <c r="P362" s="116"/>
      <c r="Q362" s="116"/>
      <c r="R362" s="116"/>
    </row>
    <row r="363" spans="1:18"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</row>
    <row r="364" spans="1:18"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</row>
    <row r="365" spans="1:18"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</row>
    <row r="366" spans="1:18"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</row>
    <row r="367" spans="1:18"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</row>
    <row r="368" spans="1:18"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</row>
    <row r="369" spans="2:18"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</row>
    <row r="370" spans="2:18"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</row>
    <row r="371" spans="2:18"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</row>
    <row r="372" spans="2:18"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</row>
    <row r="373" spans="2:18"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</row>
    <row r="374" spans="2:18"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</row>
    <row r="375" spans="2:18"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</row>
    <row r="376" spans="2:18"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</row>
    <row r="377" spans="2:18"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</row>
    <row r="378" spans="2:18"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</row>
    <row r="379" spans="2:18"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</row>
    <row r="380" spans="2:18"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</row>
    <row r="381" spans="2:18"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</row>
    <row r="382" spans="2:18"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</row>
    <row r="383" spans="2:18"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</row>
    <row r="384" spans="2:18"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</row>
    <row r="385" spans="2:14"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</row>
    <row r="386" spans="2:14"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</row>
    <row r="387" spans="2:14"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</row>
    <row r="388" spans="2:14"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</row>
    <row r="389" spans="2:14"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</row>
    <row r="390" spans="2:14"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</row>
    <row r="391" spans="2:14"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</row>
    <row r="392" spans="2:14"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</row>
    <row r="393" spans="2:14"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</row>
    <row r="394" spans="2:14"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</row>
    <row r="395" spans="2:14"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</row>
    <row r="396" spans="2:14"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</row>
    <row r="397" spans="2:14"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</row>
    <row r="398" spans="2:14"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</row>
    <row r="399" spans="2:14"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</row>
    <row r="400" spans="2:14"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</row>
    <row r="401" spans="2:14"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</row>
    <row r="402" spans="2:14"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</row>
    <row r="403" spans="2:14"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</row>
    <row r="404" spans="2:14"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</row>
    <row r="405" spans="2:14"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</row>
    <row r="406" spans="2:14"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</row>
    <row r="407" spans="2:14"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</row>
    <row r="408" spans="2:14"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</row>
    <row r="409" spans="2:14"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</row>
    <row r="410" spans="2:14"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</row>
    <row r="411" spans="2:14"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</row>
    <row r="412" spans="2:14"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</row>
    <row r="413" spans="2:14"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</row>
    <row r="414" spans="2:14"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</row>
    <row r="415" spans="2:14"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</row>
    <row r="416" spans="2:14"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</row>
    <row r="417" spans="2:14"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</row>
    <row r="418" spans="2:14"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</row>
    <row r="419" spans="2:14"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</row>
    <row r="420" spans="2:14"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</row>
    <row r="421" spans="2:14"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</row>
    <row r="422" spans="2:14"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</row>
    <row r="423" spans="2:14"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</row>
    <row r="424" spans="2:14"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</row>
    <row r="425" spans="2:14"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</row>
    <row r="426" spans="2:14"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</row>
    <row r="427" spans="2:14"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</row>
    <row r="428" spans="2:14"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</row>
    <row r="429" spans="2:14"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</row>
    <row r="430" spans="2:14"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</row>
    <row r="431" spans="2:14"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</row>
    <row r="432" spans="2:14"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</row>
    <row r="433" spans="2:14"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</row>
    <row r="434" spans="2:14"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</row>
    <row r="435" spans="2:14"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</row>
    <row r="436" spans="2:14"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</row>
    <row r="437" spans="2:14"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</row>
    <row r="438" spans="2:14"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</row>
    <row r="439" spans="2:14"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</row>
    <row r="440" spans="2:14"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</row>
  </sheetData>
  <sortState xmlns:xlrd2="http://schemas.microsoft.com/office/spreadsheetml/2017/richdata2" ref="B87:N98">
    <sortCondition ref="B87:B98"/>
  </sortState>
  <mergeCells count="10">
    <mergeCell ref="C26:P26"/>
    <mergeCell ref="C45:P45"/>
    <mergeCell ref="C66:P66"/>
    <mergeCell ref="C85:P85"/>
    <mergeCell ref="C104:O104"/>
    <mergeCell ref="B26:B27"/>
    <mergeCell ref="B45:B46"/>
    <mergeCell ref="B66:B67"/>
    <mergeCell ref="B85:B86"/>
    <mergeCell ref="B104:B105"/>
  </mergeCells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</sheetPr>
  <dimension ref="A1:K51"/>
  <sheetViews>
    <sheetView showGridLines="0" zoomScale="85" zoomScaleNormal="85" workbookViewId="0">
      <selection activeCell="K10" sqref="K10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735</v>
      </c>
      <c r="B12" s="736"/>
      <c r="C12" s="736"/>
      <c r="D12" s="736"/>
      <c r="E12" s="736"/>
      <c r="F12" s="737"/>
      <c r="G12" s="735" t="s">
        <v>736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737</v>
      </c>
      <c r="B28" s="736"/>
      <c r="C28" s="736"/>
      <c r="D28" s="736"/>
      <c r="E28" s="736"/>
      <c r="F28" s="737"/>
      <c r="G28" s="735" t="s">
        <v>738</v>
      </c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56" t="s">
        <v>7</v>
      </c>
      <c r="B42" s="36"/>
      <c r="C42" s="45"/>
      <c r="D42" s="46"/>
      <c r="E42" s="46"/>
      <c r="F42" s="47"/>
      <c r="G42" s="56" t="s">
        <v>7</v>
      </c>
      <c r="H42" s="49"/>
      <c r="I42" s="27"/>
      <c r="J42" s="27"/>
      <c r="K42" s="28"/>
    </row>
    <row r="43" spans="1:11" ht="32.25" customHeight="1">
      <c r="A43" s="50" t="s">
        <v>739</v>
      </c>
      <c r="B43" s="51"/>
      <c r="C43" s="52"/>
      <c r="D43" s="53"/>
      <c r="E43" s="53"/>
      <c r="F43" s="54"/>
      <c r="G43" s="775" t="s">
        <v>740</v>
      </c>
      <c r="H43" s="776"/>
      <c r="I43" s="776"/>
      <c r="J43" s="776"/>
      <c r="K43" s="777"/>
    </row>
    <row r="44" spans="1:11" ht="23.25" customHeight="1"/>
    <row r="45" spans="1:11" ht="23.25" customHeight="1"/>
    <row r="46" spans="1:11" ht="23.25" customHeight="1"/>
    <row r="47" spans="1:11" ht="23.25" customHeight="1"/>
    <row r="48" spans="1:11" ht="23.25" customHeight="1"/>
    <row r="49" ht="23.25" customHeight="1"/>
    <row r="50" ht="23.25" customHeight="1"/>
    <row r="51" ht="23.25" customHeight="1"/>
  </sheetData>
  <mergeCells count="5">
    <mergeCell ref="A12:F12"/>
    <mergeCell ref="G12:K12"/>
    <mergeCell ref="A28:F28"/>
    <mergeCell ref="G28:K28"/>
    <mergeCell ref="G43:K43"/>
  </mergeCells>
  <pageMargins left="0.70866141732283505" right="0.70866141732283505" top="0.74803149606299202" bottom="0.74803149606299202" header="0.31496062992126" footer="0.31496062992126"/>
  <pageSetup paperSize="9" scale="48"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50"/>
  </sheetPr>
  <dimension ref="A1:R1854"/>
  <sheetViews>
    <sheetView showGridLines="0" zoomScale="85" zoomScaleNormal="85" workbookViewId="0">
      <selection activeCell="L16" sqref="L16"/>
    </sheetView>
  </sheetViews>
  <sheetFormatPr defaultColWidth="0" defaultRowHeight="15"/>
  <cols>
    <col min="1" max="1" width="2.7109375" customWidth="1"/>
    <col min="2" max="2" width="36.140625" customWidth="1"/>
    <col min="3" max="3" width="21.7109375" customWidth="1"/>
    <col min="4" max="5" width="12.85546875" customWidth="1"/>
    <col min="6" max="13" width="11.7109375" customWidth="1"/>
    <col min="14" max="14" width="8.5703125" customWidth="1"/>
    <col min="15" max="15" width="9.140625" hidden="1" customWidth="1"/>
    <col min="16" max="18" width="0" hidden="1" customWidth="1"/>
    <col min="19" max="16384" width="9.140625" hidden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9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9"/>
    </row>
    <row r="4" spans="1:1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0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/>
    </row>
    <row r="11" spans="1:15" ht="23.25" customHeight="1"/>
    <row r="12" spans="1:15" s="27" customFormat="1" ht="23.25" customHeight="1">
      <c r="A12"/>
      <c r="B12" s="59" t="s">
        <v>741</v>
      </c>
      <c r="C12" s="18"/>
      <c r="D12" s="60"/>
      <c r="E12" s="60"/>
      <c r="F12" s="60"/>
      <c r="G12" s="60"/>
      <c r="H12" s="60"/>
      <c r="I12" s="60"/>
      <c r="J12" s="60"/>
      <c r="K12" s="60"/>
      <c r="L12" s="81"/>
      <c r="M12" s="81"/>
      <c r="N12" s="81"/>
      <c r="O12" s="81"/>
    </row>
    <row r="13" spans="1:15" s="27" customFormat="1" ht="23.25" customHeight="1">
      <c r="A13"/>
      <c r="B13" s="61" t="s">
        <v>742</v>
      </c>
      <c r="C13" s="62" t="s">
        <v>743</v>
      </c>
      <c r="D13" s="63" t="s">
        <v>744</v>
      </c>
      <c r="E13" s="63" t="s">
        <v>6</v>
      </c>
      <c r="F13" s="42"/>
      <c r="G13" s="42"/>
      <c r="H13" s="42"/>
      <c r="I13" s="42"/>
      <c r="J13" s="82"/>
      <c r="K13" s="82"/>
      <c r="L13" s="82"/>
      <c r="M13" s="82"/>
      <c r="N13" s="83"/>
      <c r="O13" s="81"/>
    </row>
    <row r="14" spans="1:15" s="27" customFormat="1" ht="23.25" customHeight="1">
      <c r="A14"/>
      <c r="B14" s="64" t="s">
        <v>745</v>
      </c>
      <c r="C14" s="65">
        <v>5</v>
      </c>
      <c r="D14" s="66">
        <v>3</v>
      </c>
      <c r="E14" s="67">
        <f>SUM(C14:D14)</f>
        <v>8</v>
      </c>
      <c r="F14" s="68"/>
      <c r="G14" s="68"/>
      <c r="H14" s="68"/>
      <c r="I14" s="68"/>
      <c r="J14" s="84"/>
      <c r="K14" s="84"/>
      <c r="L14" s="84"/>
      <c r="M14" s="84"/>
      <c r="N14" s="85"/>
      <c r="O14" s="86"/>
    </row>
    <row r="15" spans="1:15" s="27" customFormat="1" ht="23.25" customHeight="1">
      <c r="A15"/>
      <c r="B15" s="64" t="s">
        <v>746</v>
      </c>
      <c r="C15" s="65">
        <v>7</v>
      </c>
      <c r="D15" s="66">
        <v>23</v>
      </c>
      <c r="E15" s="67">
        <f t="shared" ref="E15:E32" si="0">SUM(C15:D15)</f>
        <v>30</v>
      </c>
      <c r="F15" s="68"/>
      <c r="G15" s="68"/>
      <c r="H15" s="68"/>
      <c r="I15" s="68"/>
      <c r="J15" s="84"/>
      <c r="K15" s="84"/>
      <c r="L15" s="84"/>
      <c r="M15" s="84"/>
      <c r="N15" s="85"/>
      <c r="O15" s="86"/>
    </row>
    <row r="16" spans="1:15" s="27" customFormat="1" ht="23.25" customHeight="1">
      <c r="A16"/>
      <c r="B16" s="64" t="s">
        <v>747</v>
      </c>
      <c r="C16" s="65">
        <v>11</v>
      </c>
      <c r="D16" s="66">
        <v>26</v>
      </c>
      <c r="E16" s="67">
        <f t="shared" si="0"/>
        <v>37</v>
      </c>
      <c r="F16" s="68"/>
      <c r="G16" s="68"/>
      <c r="H16" s="68"/>
      <c r="I16" s="68"/>
      <c r="J16" s="84"/>
      <c r="K16" s="84"/>
      <c r="L16" s="84"/>
      <c r="M16" s="84"/>
      <c r="N16" s="85"/>
      <c r="O16" s="86"/>
    </row>
    <row r="17" spans="1:15" s="27" customFormat="1" ht="23.25" customHeight="1">
      <c r="A17"/>
      <c r="B17" s="64" t="s">
        <v>748</v>
      </c>
      <c r="C17" s="65">
        <v>0</v>
      </c>
      <c r="D17" s="66">
        <v>14</v>
      </c>
      <c r="E17" s="67">
        <f t="shared" si="0"/>
        <v>14</v>
      </c>
      <c r="F17" s="68"/>
      <c r="G17" s="68"/>
      <c r="H17" s="68"/>
      <c r="I17" s="68"/>
      <c r="J17" s="84"/>
      <c r="K17" s="84"/>
      <c r="L17" s="84"/>
      <c r="M17" s="84"/>
      <c r="N17" s="85"/>
      <c r="O17" s="86"/>
    </row>
    <row r="18" spans="1:15" s="27" customFormat="1" ht="23.25" customHeight="1">
      <c r="A18"/>
      <c r="B18" s="64" t="s">
        <v>749</v>
      </c>
      <c r="C18" s="65">
        <v>26</v>
      </c>
      <c r="D18" s="66">
        <v>54</v>
      </c>
      <c r="E18" s="67">
        <f t="shared" si="0"/>
        <v>80</v>
      </c>
      <c r="F18" s="68"/>
      <c r="G18" s="68"/>
      <c r="H18" s="68"/>
      <c r="I18" s="68"/>
      <c r="J18" s="84"/>
      <c r="K18" s="84"/>
      <c r="L18" s="84"/>
      <c r="M18" s="84"/>
      <c r="N18" s="85"/>
      <c r="O18" s="86"/>
    </row>
    <row r="19" spans="1:15" s="27" customFormat="1" ht="23.25" customHeight="1">
      <c r="A19"/>
      <c r="B19" s="64" t="s">
        <v>750</v>
      </c>
      <c r="C19" s="65">
        <v>24</v>
      </c>
      <c r="D19" s="66">
        <v>39</v>
      </c>
      <c r="E19" s="67">
        <f t="shared" si="0"/>
        <v>63</v>
      </c>
      <c r="F19" s="68"/>
      <c r="G19" s="68"/>
      <c r="H19" s="68"/>
      <c r="I19" s="68"/>
      <c r="J19" s="84"/>
      <c r="K19" s="84"/>
      <c r="L19" s="84"/>
      <c r="M19" s="84"/>
      <c r="N19" s="85"/>
      <c r="O19" s="86"/>
    </row>
    <row r="20" spans="1:15" s="27" customFormat="1" ht="23.25" customHeight="1">
      <c r="A20"/>
      <c r="B20" s="64" t="s">
        <v>751</v>
      </c>
      <c r="C20" s="65">
        <v>0</v>
      </c>
      <c r="D20" s="66">
        <v>3</v>
      </c>
      <c r="E20" s="67">
        <f t="shared" si="0"/>
        <v>3</v>
      </c>
      <c r="F20" s="68"/>
      <c r="G20" s="68"/>
      <c r="H20" s="68"/>
      <c r="I20" s="68"/>
      <c r="J20" s="84"/>
      <c r="K20" s="84"/>
      <c r="L20" s="84"/>
      <c r="M20" s="84"/>
      <c r="N20" s="85"/>
      <c r="O20" s="86"/>
    </row>
    <row r="21" spans="1:15" s="27" customFormat="1" ht="23.25" customHeight="1">
      <c r="A21"/>
      <c r="B21" s="64" t="s">
        <v>752</v>
      </c>
      <c r="C21" s="65">
        <v>4</v>
      </c>
      <c r="D21" s="66">
        <v>2</v>
      </c>
      <c r="E21" s="67">
        <f t="shared" si="0"/>
        <v>6</v>
      </c>
      <c r="F21" s="68"/>
      <c r="G21" s="68"/>
      <c r="H21" s="68"/>
      <c r="I21" s="68"/>
      <c r="J21" s="84"/>
      <c r="K21" s="84"/>
      <c r="L21" s="84"/>
      <c r="M21" s="84"/>
      <c r="N21" s="85"/>
      <c r="O21" s="86"/>
    </row>
    <row r="22" spans="1:15" s="27" customFormat="1" ht="23.25" customHeight="1">
      <c r="A22"/>
      <c r="B22" s="64" t="s">
        <v>753</v>
      </c>
      <c r="C22" s="65">
        <v>1</v>
      </c>
      <c r="D22" s="66">
        <v>16</v>
      </c>
      <c r="E22" s="67">
        <f t="shared" si="0"/>
        <v>17</v>
      </c>
      <c r="F22" s="68"/>
      <c r="G22" s="68"/>
      <c r="H22" s="68"/>
      <c r="I22" s="68"/>
      <c r="J22" s="84"/>
      <c r="K22" s="84"/>
      <c r="L22" s="84"/>
      <c r="M22" s="84"/>
      <c r="N22" s="85"/>
      <c r="O22" s="86"/>
    </row>
    <row r="23" spans="1:15" s="27" customFormat="1" ht="23.25" customHeight="1">
      <c r="A23"/>
      <c r="B23" s="64" t="s">
        <v>754</v>
      </c>
      <c r="C23" s="65">
        <v>5</v>
      </c>
      <c r="D23" s="66">
        <v>9</v>
      </c>
      <c r="E23" s="67">
        <f t="shared" si="0"/>
        <v>14</v>
      </c>
      <c r="F23" s="68"/>
      <c r="G23" s="68"/>
      <c r="H23" s="68"/>
      <c r="I23" s="68"/>
      <c r="J23" s="84"/>
      <c r="K23" s="84"/>
      <c r="L23" s="84"/>
      <c r="M23" s="84"/>
      <c r="N23" s="85"/>
      <c r="O23" s="86"/>
    </row>
    <row r="24" spans="1:15" s="27" customFormat="1" ht="23.25" customHeight="1">
      <c r="A24"/>
      <c r="B24" s="64" t="s">
        <v>755</v>
      </c>
      <c r="C24" s="65">
        <v>0</v>
      </c>
      <c r="D24" s="66">
        <v>3</v>
      </c>
      <c r="E24" s="67">
        <f t="shared" si="0"/>
        <v>3</v>
      </c>
      <c r="F24" s="68"/>
      <c r="G24" s="68"/>
      <c r="H24" s="68"/>
      <c r="I24" s="68"/>
      <c r="J24" s="84"/>
      <c r="K24" s="84"/>
      <c r="L24" s="84"/>
      <c r="M24" s="84"/>
      <c r="N24" s="85"/>
      <c r="O24" s="86"/>
    </row>
    <row r="25" spans="1:15" s="27" customFormat="1" ht="23.25" customHeight="1">
      <c r="A25"/>
      <c r="B25" s="64" t="s">
        <v>756</v>
      </c>
      <c r="C25" s="65">
        <v>0</v>
      </c>
      <c r="D25" s="66">
        <v>3</v>
      </c>
      <c r="E25" s="67">
        <f t="shared" si="0"/>
        <v>3</v>
      </c>
      <c r="F25" s="68"/>
      <c r="G25" s="68"/>
      <c r="H25" s="68"/>
      <c r="I25" s="68"/>
      <c r="J25" s="84"/>
      <c r="K25" s="84"/>
      <c r="L25" s="84"/>
      <c r="M25" s="84"/>
      <c r="N25" s="85"/>
      <c r="O25" s="86"/>
    </row>
    <row r="26" spans="1:15" s="27" customFormat="1" ht="23.25" customHeight="1">
      <c r="A26"/>
      <c r="B26" s="64" t="s">
        <v>757</v>
      </c>
      <c r="C26" s="65">
        <v>1</v>
      </c>
      <c r="D26" s="66">
        <v>2</v>
      </c>
      <c r="E26" s="67">
        <f t="shared" si="0"/>
        <v>3</v>
      </c>
      <c r="F26" s="68"/>
      <c r="G26" s="68"/>
      <c r="H26" s="68"/>
      <c r="I26" s="68"/>
      <c r="J26" s="84"/>
      <c r="K26" s="84"/>
      <c r="L26" s="84"/>
      <c r="M26" s="84"/>
      <c r="N26" s="85"/>
      <c r="O26" s="86"/>
    </row>
    <row r="27" spans="1:15" s="27" customFormat="1" ht="23.25" customHeight="1">
      <c r="A27"/>
      <c r="B27" s="64" t="s">
        <v>758</v>
      </c>
      <c r="C27" s="65">
        <v>1</v>
      </c>
      <c r="D27" s="66">
        <v>2</v>
      </c>
      <c r="E27" s="67">
        <f t="shared" si="0"/>
        <v>3</v>
      </c>
      <c r="F27" s="68"/>
      <c r="G27" s="68"/>
      <c r="H27" s="68"/>
      <c r="I27" s="68"/>
      <c r="J27" s="84"/>
      <c r="K27" s="84"/>
      <c r="L27" s="84"/>
      <c r="M27" s="84"/>
      <c r="N27" s="85"/>
      <c r="O27" s="86"/>
    </row>
    <row r="28" spans="1:15" s="27" customFormat="1" ht="23.25" customHeight="1">
      <c r="A28"/>
      <c r="B28" s="64" t="s">
        <v>759</v>
      </c>
      <c r="C28" s="65">
        <v>2</v>
      </c>
      <c r="D28" s="66">
        <v>21</v>
      </c>
      <c r="E28" s="67">
        <f t="shared" si="0"/>
        <v>23</v>
      </c>
      <c r="F28" s="68"/>
      <c r="G28" s="68"/>
      <c r="H28" s="68"/>
      <c r="I28" s="68"/>
      <c r="J28" s="84"/>
      <c r="K28" s="84"/>
      <c r="L28" s="84"/>
      <c r="M28" s="84"/>
      <c r="N28" s="85"/>
      <c r="O28" s="86"/>
    </row>
    <row r="29" spans="1:15" s="27" customFormat="1" ht="23.25" customHeight="1">
      <c r="A29"/>
      <c r="B29" s="64" t="s">
        <v>760</v>
      </c>
      <c r="C29" s="65">
        <v>4</v>
      </c>
      <c r="D29" s="66">
        <v>15</v>
      </c>
      <c r="E29" s="67">
        <f t="shared" si="0"/>
        <v>19</v>
      </c>
      <c r="F29" s="68"/>
      <c r="G29" s="68"/>
      <c r="H29" s="68"/>
      <c r="I29" s="68"/>
      <c r="J29" s="84"/>
      <c r="K29" s="84"/>
      <c r="L29" s="84"/>
      <c r="M29" s="84"/>
      <c r="N29" s="85"/>
      <c r="O29" s="86"/>
    </row>
    <row r="30" spans="1:15" s="27" customFormat="1" ht="23.25" customHeight="1">
      <c r="A30"/>
      <c r="B30" s="64" t="s">
        <v>761</v>
      </c>
      <c r="C30" s="65">
        <v>3</v>
      </c>
      <c r="D30" s="66">
        <v>12</v>
      </c>
      <c r="E30" s="67">
        <f t="shared" si="0"/>
        <v>15</v>
      </c>
      <c r="F30" s="68"/>
      <c r="G30" s="68"/>
      <c r="H30" s="68"/>
      <c r="I30" s="68"/>
      <c r="J30" s="84"/>
      <c r="K30" s="84"/>
      <c r="L30" s="84"/>
      <c r="M30" s="84"/>
      <c r="N30" s="85"/>
      <c r="O30" s="86"/>
    </row>
    <row r="31" spans="1:15" s="27" customFormat="1" ht="23.25" customHeight="1">
      <c r="A31"/>
      <c r="B31" s="64" t="s">
        <v>762</v>
      </c>
      <c r="C31" s="65">
        <v>1</v>
      </c>
      <c r="D31" s="66">
        <v>3</v>
      </c>
      <c r="E31" s="67">
        <f t="shared" si="0"/>
        <v>4</v>
      </c>
      <c r="F31" s="68"/>
      <c r="G31" s="68"/>
      <c r="H31" s="68"/>
      <c r="I31" s="68"/>
      <c r="J31" s="84"/>
      <c r="K31" s="84"/>
      <c r="L31" s="84"/>
      <c r="M31" s="84"/>
      <c r="N31" s="85"/>
      <c r="O31" s="86"/>
    </row>
    <row r="32" spans="1:15" s="27" customFormat="1" ht="23.25" customHeight="1">
      <c r="A32"/>
      <c r="B32" s="64" t="s">
        <v>763</v>
      </c>
      <c r="C32" s="65">
        <v>0</v>
      </c>
      <c r="D32" s="66">
        <v>1</v>
      </c>
      <c r="E32" s="67">
        <f t="shared" si="0"/>
        <v>1</v>
      </c>
      <c r="F32" s="68"/>
      <c r="G32" s="68"/>
      <c r="H32" s="68"/>
      <c r="I32" s="68"/>
      <c r="J32" s="84"/>
      <c r="K32" s="84"/>
      <c r="L32" s="84"/>
      <c r="M32" s="84"/>
      <c r="N32" s="85"/>
      <c r="O32" s="86"/>
    </row>
    <row r="33" spans="1:15" s="27" customFormat="1" ht="23.25" customHeight="1">
      <c r="A33"/>
      <c r="B33" s="69" t="s">
        <v>6</v>
      </c>
      <c r="C33" s="70">
        <f>SUM(C14:C32)</f>
        <v>95</v>
      </c>
      <c r="D33" s="71">
        <f>SUM(D14:D32)</f>
        <v>251</v>
      </c>
      <c r="E33" s="71">
        <f>SUM(E14:E32)</f>
        <v>346</v>
      </c>
      <c r="F33" s="72"/>
      <c r="G33" s="72"/>
      <c r="H33" s="72"/>
      <c r="I33" s="72"/>
      <c r="J33" s="72"/>
      <c r="K33" s="72"/>
      <c r="L33" s="72"/>
      <c r="M33" s="72"/>
      <c r="N33" s="36"/>
      <c r="O33" s="36"/>
    </row>
    <row r="34" spans="1:15" s="27" customFormat="1" ht="12" customHeight="1">
      <c r="A34"/>
      <c r="B34" s="32" t="s">
        <v>707</v>
      </c>
      <c r="C34" s="18"/>
      <c r="D34" s="73"/>
      <c r="E34" s="73"/>
      <c r="F34" s="73"/>
      <c r="G34" s="73"/>
      <c r="H34" s="73"/>
      <c r="I34" s="73"/>
      <c r="J34" s="73"/>
      <c r="K34" s="73"/>
      <c r="L34" s="36"/>
      <c r="M34" s="36"/>
      <c r="N34" s="36"/>
      <c r="O34" s="36"/>
    </row>
    <row r="35" spans="1:15" s="27" customFormat="1" ht="12" customHeight="1">
      <c r="A35"/>
      <c r="B35" s="32" t="s">
        <v>764</v>
      </c>
      <c r="C35" s="18"/>
      <c r="D35" s="73"/>
      <c r="E35" s="73"/>
      <c r="F35" s="73"/>
      <c r="G35" s="73"/>
      <c r="H35" s="73"/>
      <c r="I35" s="73"/>
      <c r="J35" s="73"/>
      <c r="K35" s="73"/>
      <c r="L35" s="87"/>
      <c r="M35" s="81"/>
      <c r="N35" s="81"/>
      <c r="O35" s="36"/>
    </row>
    <row r="36" spans="1:15" s="27" customFormat="1" ht="23.25" customHeight="1">
      <c r="A36"/>
      <c r="B36" s="32"/>
      <c r="C36" s="18"/>
      <c r="D36" s="73"/>
      <c r="E36" s="73"/>
      <c r="F36" s="73"/>
      <c r="G36" s="73"/>
      <c r="H36" s="73"/>
      <c r="I36" s="73"/>
      <c r="J36" s="73"/>
      <c r="K36" s="73"/>
      <c r="L36" s="87"/>
      <c r="M36" s="81"/>
      <c r="N36" s="81"/>
      <c r="O36" s="36"/>
    </row>
    <row r="37" spans="1:15" s="27" customFormat="1" ht="23.25" customHeight="1">
      <c r="A37"/>
      <c r="B37" s="32"/>
      <c r="C37" s="18"/>
      <c r="D37" s="73"/>
      <c r="E37" s="73"/>
      <c r="F37" s="73"/>
      <c r="G37" s="73"/>
      <c r="H37" s="73"/>
      <c r="I37" s="73"/>
      <c r="J37" s="73"/>
      <c r="K37" s="73"/>
      <c r="L37" s="87"/>
      <c r="M37" s="81"/>
      <c r="N37" s="81"/>
      <c r="O37" s="36"/>
    </row>
    <row r="38" spans="1:15" s="27" customFormat="1" ht="23.25" customHeight="1">
      <c r="A38"/>
      <c r="B38" s="59" t="s">
        <v>765</v>
      </c>
      <c r="C38" s="18"/>
      <c r="D38" s="60"/>
      <c r="E38" s="60"/>
      <c r="F38" s="60"/>
      <c r="G38" s="73"/>
      <c r="H38" s="73"/>
      <c r="I38" s="73"/>
      <c r="J38" s="73"/>
      <c r="K38" s="73"/>
      <c r="L38" s="87"/>
      <c r="M38" s="81"/>
      <c r="N38" s="81"/>
      <c r="O38" s="36"/>
    </row>
    <row r="39" spans="1:15" s="27" customFormat="1" ht="23.25" customHeight="1">
      <c r="A39"/>
      <c r="B39" s="61" t="s">
        <v>742</v>
      </c>
      <c r="C39" s="62" t="s">
        <v>743</v>
      </c>
      <c r="D39" s="63" t="s">
        <v>744</v>
      </c>
      <c r="E39" s="63" t="s">
        <v>6</v>
      </c>
      <c r="F39" s="42"/>
      <c r="G39" s="74"/>
      <c r="H39" s="74"/>
      <c r="I39" s="74"/>
      <c r="J39" s="74"/>
      <c r="K39" s="74"/>
      <c r="L39" s="36"/>
      <c r="M39" s="36"/>
      <c r="N39" s="36"/>
      <c r="O39" s="36"/>
    </row>
    <row r="40" spans="1:15" s="27" customFormat="1" ht="23.25" customHeight="1">
      <c r="A40"/>
      <c r="B40" s="64" t="s">
        <v>745</v>
      </c>
      <c r="C40" s="75">
        <v>3877.99</v>
      </c>
      <c r="D40" s="76">
        <v>2000</v>
      </c>
      <c r="E40" s="77">
        <f>SUM(C40:D40)</f>
        <v>5877.99</v>
      </c>
      <c r="F40" s="68"/>
      <c r="G40" s="74"/>
      <c r="H40" s="74"/>
      <c r="I40" s="74"/>
      <c r="J40" s="74"/>
      <c r="K40" s="74"/>
      <c r="L40" s="36"/>
      <c r="M40" s="36"/>
      <c r="N40" s="36"/>
      <c r="O40" s="36"/>
    </row>
    <row r="41" spans="1:15" s="27" customFormat="1" ht="23.25" customHeight="1">
      <c r="A41"/>
      <c r="B41" s="64" t="s">
        <v>746</v>
      </c>
      <c r="C41" s="75">
        <v>9761.5400000000009</v>
      </c>
      <c r="D41" s="76">
        <v>25254.25</v>
      </c>
      <c r="E41" s="77">
        <f t="shared" ref="E41:E58" si="1">SUM(C41:D41)</f>
        <v>35015.79</v>
      </c>
      <c r="F41" s="68"/>
      <c r="G41" s="74"/>
      <c r="H41" s="74"/>
      <c r="I41" s="74"/>
      <c r="J41" s="74"/>
      <c r="K41" s="74"/>
      <c r="L41" s="36"/>
      <c r="M41" s="36"/>
      <c r="N41" s="36"/>
      <c r="O41" s="36"/>
    </row>
    <row r="42" spans="1:15" s="27" customFormat="1" ht="23.25" customHeight="1">
      <c r="A42"/>
      <c r="B42" s="64" t="s">
        <v>747</v>
      </c>
      <c r="C42" s="75">
        <v>6835</v>
      </c>
      <c r="D42" s="76">
        <v>12285</v>
      </c>
      <c r="E42" s="77">
        <f t="shared" si="1"/>
        <v>19120</v>
      </c>
      <c r="F42" s="68"/>
      <c r="G42" s="74"/>
      <c r="H42" s="74"/>
      <c r="I42" s="74"/>
      <c r="J42" s="74"/>
      <c r="K42" s="74"/>
      <c r="L42" s="36"/>
      <c r="M42" s="36"/>
      <c r="N42" s="36"/>
      <c r="O42" s="36"/>
    </row>
    <row r="43" spans="1:15" s="27" customFormat="1" ht="23.25" customHeight="1">
      <c r="A43"/>
      <c r="B43" s="64" t="s">
        <v>748</v>
      </c>
      <c r="C43" s="75">
        <v>0</v>
      </c>
      <c r="D43" s="76">
        <v>37362.239999999998</v>
      </c>
      <c r="E43" s="77">
        <f t="shared" si="1"/>
        <v>37362.239999999998</v>
      </c>
      <c r="F43" s="68"/>
      <c r="G43" s="74"/>
      <c r="H43" s="74"/>
      <c r="I43" s="74"/>
      <c r="J43" s="74"/>
      <c r="K43" s="74"/>
      <c r="L43" s="36"/>
      <c r="M43" s="36"/>
      <c r="N43" s="36"/>
      <c r="O43" s="36"/>
    </row>
    <row r="44" spans="1:15" s="27" customFormat="1" ht="23.25" customHeight="1">
      <c r="A44"/>
      <c r="B44" s="64" t="s">
        <v>749</v>
      </c>
      <c r="C44" s="75">
        <v>24105.31</v>
      </c>
      <c r="D44" s="76">
        <v>34413.410000000003</v>
      </c>
      <c r="E44" s="77">
        <f t="shared" si="1"/>
        <v>58518.720000000001</v>
      </c>
      <c r="F44" s="68"/>
      <c r="G44" s="74"/>
      <c r="H44" s="74"/>
      <c r="I44" s="74"/>
      <c r="J44" s="74"/>
      <c r="K44" s="74"/>
      <c r="L44" s="36"/>
      <c r="M44" s="36"/>
      <c r="N44" s="36"/>
      <c r="O44" s="36"/>
    </row>
    <row r="45" spans="1:15" s="27" customFormat="1" ht="23.25" customHeight="1">
      <c r="A45"/>
      <c r="B45" s="64" t="s">
        <v>750</v>
      </c>
      <c r="C45" s="75">
        <v>21866.17</v>
      </c>
      <c r="D45" s="76">
        <v>52895.92</v>
      </c>
      <c r="E45" s="77">
        <f t="shared" si="1"/>
        <v>74762.09</v>
      </c>
      <c r="F45" s="68"/>
      <c r="G45" s="74"/>
      <c r="H45" s="74"/>
      <c r="I45" s="74"/>
      <c r="J45" s="74"/>
      <c r="K45" s="74"/>
      <c r="L45" s="36"/>
      <c r="M45" s="36"/>
      <c r="N45" s="36"/>
      <c r="O45" s="36"/>
    </row>
    <row r="46" spans="1:15" s="27" customFormat="1" ht="23.25" customHeight="1">
      <c r="A46"/>
      <c r="B46" s="64" t="s">
        <v>751</v>
      </c>
      <c r="C46" s="75">
        <v>0</v>
      </c>
      <c r="D46" s="76">
        <v>20959.099999999999</v>
      </c>
      <c r="E46" s="77">
        <f t="shared" si="1"/>
        <v>20959.099999999999</v>
      </c>
      <c r="F46" s="68"/>
      <c r="G46" s="74"/>
      <c r="H46" s="74"/>
      <c r="I46" s="74"/>
      <c r="J46" s="74"/>
      <c r="K46" s="74"/>
      <c r="L46" s="36"/>
      <c r="M46" s="36"/>
      <c r="N46" s="36"/>
      <c r="O46" s="36"/>
    </row>
    <row r="47" spans="1:15" s="27" customFormat="1" ht="23.25" customHeight="1">
      <c r="A47"/>
      <c r="B47" s="64" t="s">
        <v>752</v>
      </c>
      <c r="C47" s="75">
        <v>27688.51</v>
      </c>
      <c r="D47" s="76">
        <v>8466.66</v>
      </c>
      <c r="E47" s="77">
        <f t="shared" si="1"/>
        <v>36155.17</v>
      </c>
      <c r="F47" s="68"/>
      <c r="G47" s="74"/>
      <c r="H47" s="74"/>
      <c r="I47" s="74"/>
      <c r="J47" s="74"/>
      <c r="K47" s="74"/>
      <c r="L47" s="36"/>
      <c r="M47" s="36"/>
      <c r="N47" s="36"/>
      <c r="O47" s="36"/>
    </row>
    <row r="48" spans="1:15" s="27" customFormat="1" ht="23.25" customHeight="1">
      <c r="A48"/>
      <c r="B48" s="64" t="s">
        <v>753</v>
      </c>
      <c r="C48" s="75">
        <v>1000</v>
      </c>
      <c r="D48" s="76">
        <v>40988.639999999999</v>
      </c>
      <c r="E48" s="77">
        <f t="shared" si="1"/>
        <v>41988.639999999999</v>
      </c>
      <c r="F48" s="68"/>
      <c r="G48" s="74"/>
      <c r="H48" s="74"/>
      <c r="I48" s="74"/>
      <c r="J48" s="74"/>
      <c r="K48" s="74"/>
      <c r="L48" s="36"/>
      <c r="M48" s="36"/>
      <c r="N48" s="36"/>
      <c r="O48" s="36"/>
    </row>
    <row r="49" spans="1:15" s="27" customFormat="1" ht="23.25" customHeight="1">
      <c r="A49"/>
      <c r="B49" s="64" t="s">
        <v>754</v>
      </c>
      <c r="C49" s="75">
        <v>32639.35</v>
      </c>
      <c r="D49" s="76">
        <v>61591.05</v>
      </c>
      <c r="E49" s="77">
        <f t="shared" si="1"/>
        <v>94230.399999999994</v>
      </c>
      <c r="F49" s="68"/>
      <c r="G49" s="74"/>
      <c r="H49" s="74"/>
      <c r="I49" s="74"/>
      <c r="J49" s="74"/>
      <c r="K49" s="74"/>
      <c r="L49" s="36"/>
      <c r="M49" s="36"/>
      <c r="N49" s="36"/>
      <c r="O49" s="36"/>
    </row>
    <row r="50" spans="1:15" s="27" customFormat="1" ht="23.25" customHeight="1">
      <c r="A50"/>
      <c r="B50" s="64" t="s">
        <v>755</v>
      </c>
      <c r="C50" s="75">
        <v>0</v>
      </c>
      <c r="D50" s="76">
        <v>1527</v>
      </c>
      <c r="E50" s="77">
        <f t="shared" si="1"/>
        <v>1527</v>
      </c>
      <c r="F50" s="68"/>
      <c r="G50" s="74"/>
      <c r="H50" s="74"/>
      <c r="I50" s="74"/>
      <c r="J50" s="74"/>
      <c r="K50" s="74"/>
      <c r="L50" s="36"/>
      <c r="M50" s="36"/>
      <c r="N50" s="36"/>
      <c r="O50" s="36"/>
    </row>
    <row r="51" spans="1:15" s="27" customFormat="1" ht="23.25" customHeight="1">
      <c r="A51"/>
      <c r="B51" s="64" t="s">
        <v>756</v>
      </c>
      <c r="C51" s="75">
        <v>0</v>
      </c>
      <c r="D51" s="76">
        <v>6249.64</v>
      </c>
      <c r="E51" s="77">
        <f t="shared" si="1"/>
        <v>6249.64</v>
      </c>
      <c r="F51" s="68"/>
      <c r="G51" s="74"/>
      <c r="H51" s="74"/>
      <c r="I51" s="74"/>
      <c r="J51" s="74"/>
      <c r="K51" s="74"/>
      <c r="L51" s="36"/>
      <c r="M51" s="36"/>
      <c r="N51" s="36"/>
      <c r="O51" s="36"/>
    </row>
    <row r="52" spans="1:15" s="27" customFormat="1" ht="23.25" customHeight="1">
      <c r="A52"/>
      <c r="B52" s="64" t="s">
        <v>757</v>
      </c>
      <c r="C52" s="75">
        <v>330</v>
      </c>
      <c r="D52" s="76">
        <v>1036.2</v>
      </c>
      <c r="E52" s="77">
        <f t="shared" si="1"/>
        <v>1366.2</v>
      </c>
      <c r="F52" s="68"/>
      <c r="G52" s="74"/>
      <c r="H52" s="74"/>
      <c r="I52" s="74"/>
      <c r="J52" s="74"/>
      <c r="K52" s="74"/>
      <c r="L52" s="36"/>
      <c r="M52" s="36"/>
      <c r="N52" s="36"/>
      <c r="O52" s="36"/>
    </row>
    <row r="53" spans="1:15" s="27" customFormat="1" ht="23.25" customHeight="1">
      <c r="A53"/>
      <c r="B53" s="64" t="s">
        <v>758</v>
      </c>
      <c r="C53" s="75">
        <v>197.2</v>
      </c>
      <c r="D53" s="76">
        <v>586.36</v>
      </c>
      <c r="E53" s="77">
        <f t="shared" si="1"/>
        <v>783.56</v>
      </c>
      <c r="F53" s="68"/>
      <c r="G53" s="74"/>
      <c r="H53" s="74"/>
      <c r="I53" s="74"/>
      <c r="J53" s="74"/>
      <c r="K53" s="74"/>
      <c r="L53" s="36"/>
      <c r="M53" s="36"/>
      <c r="N53" s="36"/>
      <c r="O53" s="36"/>
    </row>
    <row r="54" spans="1:15" s="27" customFormat="1" ht="23.25" customHeight="1">
      <c r="A54"/>
      <c r="B54" s="64" t="s">
        <v>759</v>
      </c>
      <c r="C54" s="75">
        <v>3839.1</v>
      </c>
      <c r="D54" s="76">
        <v>38813.35</v>
      </c>
      <c r="E54" s="77">
        <f t="shared" si="1"/>
        <v>42652.45</v>
      </c>
      <c r="F54" s="68"/>
      <c r="G54" s="74"/>
      <c r="H54" s="74"/>
      <c r="I54" s="74"/>
      <c r="J54" s="74"/>
      <c r="K54" s="74"/>
      <c r="L54" s="36"/>
      <c r="M54" s="36"/>
      <c r="N54" s="36"/>
      <c r="O54" s="36"/>
    </row>
    <row r="55" spans="1:15" s="27" customFormat="1" ht="23.25" customHeight="1">
      <c r="A55"/>
      <c r="B55" s="64" t="s">
        <v>760</v>
      </c>
      <c r="C55" s="75">
        <v>7521.6</v>
      </c>
      <c r="D55" s="76">
        <v>25427.46</v>
      </c>
      <c r="E55" s="77">
        <f t="shared" si="1"/>
        <v>32949.06</v>
      </c>
      <c r="F55" s="68"/>
      <c r="G55" s="74"/>
      <c r="H55" s="74"/>
      <c r="I55" s="74"/>
      <c r="J55" s="74"/>
      <c r="K55" s="74"/>
      <c r="L55" s="36"/>
      <c r="M55" s="36"/>
      <c r="N55" s="36"/>
      <c r="O55" s="36"/>
    </row>
    <row r="56" spans="1:15" s="27" customFormat="1" ht="23.25" customHeight="1">
      <c r="A56"/>
      <c r="B56" s="64" t="s">
        <v>761</v>
      </c>
      <c r="C56" s="75">
        <v>5432.76</v>
      </c>
      <c r="D56" s="76">
        <v>17294.03</v>
      </c>
      <c r="E56" s="77">
        <f t="shared" si="1"/>
        <v>22726.79</v>
      </c>
      <c r="F56" s="68"/>
      <c r="G56" s="74"/>
      <c r="H56" s="74"/>
      <c r="I56" s="74"/>
      <c r="J56" s="74"/>
      <c r="K56" s="74"/>
      <c r="L56" s="36"/>
      <c r="M56" s="36"/>
      <c r="N56" s="36"/>
      <c r="O56" s="36"/>
    </row>
    <row r="57" spans="1:15" s="27" customFormat="1" ht="23.25" customHeight="1">
      <c r="A57"/>
      <c r="B57" s="64" t="s">
        <v>762</v>
      </c>
      <c r="C57" s="75">
        <v>1750</v>
      </c>
      <c r="D57" s="76">
        <v>6378.48</v>
      </c>
      <c r="E57" s="77">
        <f t="shared" si="1"/>
        <v>8128.48</v>
      </c>
      <c r="F57" s="68"/>
      <c r="G57" s="74"/>
      <c r="H57" s="74"/>
      <c r="I57" s="74"/>
      <c r="J57" s="74"/>
      <c r="K57" s="74"/>
      <c r="L57" s="36"/>
      <c r="M57" s="36"/>
      <c r="N57" s="36"/>
      <c r="O57" s="36"/>
    </row>
    <row r="58" spans="1:15" s="27" customFormat="1" ht="23.25" customHeight="1">
      <c r="A58"/>
      <c r="B58" s="64" t="s">
        <v>763</v>
      </c>
      <c r="C58" s="75">
        <v>0</v>
      </c>
      <c r="D58" s="76">
        <v>3000</v>
      </c>
      <c r="E58" s="77">
        <f t="shared" si="1"/>
        <v>3000</v>
      </c>
      <c r="F58" s="68"/>
      <c r="G58" s="74"/>
      <c r="H58" s="74"/>
      <c r="I58" s="74"/>
      <c r="J58" s="74"/>
      <c r="K58" s="74"/>
      <c r="L58" s="36"/>
      <c r="M58" s="36"/>
      <c r="N58" s="36"/>
      <c r="O58" s="36"/>
    </row>
    <row r="59" spans="1:15" s="27" customFormat="1" ht="23.25" customHeight="1">
      <c r="A59"/>
      <c r="B59" s="69" t="s">
        <v>6</v>
      </c>
      <c r="C59" s="78">
        <f>SUM(C40:C58)</f>
        <v>146844.53</v>
      </c>
      <c r="D59" s="79">
        <f>SUM(D40:D58)</f>
        <v>396528.79000000004</v>
      </c>
      <c r="E59" s="79">
        <f>SUM(E40:E58)</f>
        <v>543373.32000000007</v>
      </c>
      <c r="F59" s="72"/>
      <c r="G59" s="74"/>
      <c r="H59" s="74"/>
      <c r="I59" s="74"/>
      <c r="J59" s="74"/>
      <c r="K59" s="74"/>
      <c r="L59" s="36"/>
      <c r="M59" s="36"/>
      <c r="N59" s="36"/>
      <c r="O59" s="36"/>
    </row>
    <row r="60" spans="1:15" s="27" customFormat="1" ht="12" customHeight="1">
      <c r="A60"/>
      <c r="B60" s="32" t="s">
        <v>707</v>
      </c>
      <c r="C60" s="18"/>
      <c r="D60" s="73"/>
      <c r="E60" s="73"/>
      <c r="F60" s="73"/>
      <c r="G60" s="74"/>
      <c r="H60" s="74"/>
      <c r="I60" s="74"/>
      <c r="J60" s="74"/>
      <c r="K60" s="74"/>
      <c r="L60" s="36"/>
      <c r="M60" s="36"/>
      <c r="N60" s="36"/>
      <c r="O60" s="36"/>
    </row>
    <row r="61" spans="1:15" s="27" customFormat="1" ht="12" customHeight="1">
      <c r="A61"/>
      <c r="B61" s="32" t="s">
        <v>764</v>
      </c>
      <c r="C61" s="18"/>
      <c r="D61" s="73"/>
      <c r="E61" s="73"/>
      <c r="F61" s="73"/>
      <c r="G61" s="74"/>
      <c r="H61" s="74"/>
      <c r="I61" s="74"/>
      <c r="J61" s="74"/>
      <c r="K61" s="74"/>
      <c r="L61" s="36"/>
      <c r="M61" s="36"/>
      <c r="N61" s="36"/>
      <c r="O61" s="36"/>
    </row>
    <row r="62" spans="1:15" s="27" customFormat="1" ht="23.25" customHeight="1">
      <c r="A62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36"/>
      <c r="M62" s="36"/>
      <c r="N62" s="36"/>
      <c r="O62" s="36"/>
    </row>
    <row r="63" spans="1:15" s="27" customFormat="1" ht="23.25" customHeight="1">
      <c r="A6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36"/>
      <c r="M63" s="36"/>
      <c r="N63" s="36"/>
      <c r="O63" s="36"/>
    </row>
    <row r="64" spans="1:15" s="27" customFormat="1" ht="23.25" customHeight="1">
      <c r="A64"/>
      <c r="B64" s="59" t="s">
        <v>766</v>
      </c>
      <c r="C64" s="74"/>
      <c r="D64" s="74"/>
      <c r="E64" s="74"/>
      <c r="F64" s="74"/>
      <c r="G64" s="74"/>
      <c r="H64" s="74"/>
      <c r="I64" s="74"/>
      <c r="J64" s="74"/>
      <c r="K64" s="74"/>
      <c r="L64" s="36"/>
      <c r="M64" s="36"/>
      <c r="N64" s="36"/>
      <c r="O64" s="36"/>
    </row>
    <row r="65" spans="1:15" s="27" customFormat="1" ht="23.25" customHeight="1">
      <c r="A65"/>
      <c r="B65" s="61" t="s">
        <v>767</v>
      </c>
      <c r="C65" s="63" t="s">
        <v>768</v>
      </c>
      <c r="D65" s="74"/>
      <c r="E65" s="74"/>
      <c r="F65" s="74"/>
      <c r="G65" s="74"/>
      <c r="H65" s="74"/>
      <c r="I65" s="74"/>
      <c r="J65" s="74"/>
      <c r="K65" s="74"/>
      <c r="L65" s="36"/>
      <c r="M65" s="36"/>
      <c r="N65" s="36"/>
      <c r="O65" s="36"/>
    </row>
    <row r="66" spans="1:15" s="27" customFormat="1" ht="23.25" customHeight="1">
      <c r="A66"/>
      <c r="B66" s="88" t="s">
        <v>52</v>
      </c>
      <c r="C66" s="89">
        <v>14</v>
      </c>
      <c r="D66" s="74"/>
      <c r="E66" s="74"/>
      <c r="F66" s="74"/>
      <c r="G66" s="74"/>
      <c r="H66" s="74"/>
      <c r="I66" s="74"/>
      <c r="J66" s="74"/>
      <c r="K66" s="74"/>
      <c r="L66" s="36"/>
      <c r="M66" s="36"/>
      <c r="N66" s="36"/>
      <c r="O66" s="36"/>
    </row>
    <row r="67" spans="1:15" s="27" customFormat="1" ht="15" customHeight="1">
      <c r="A67"/>
      <c r="B67" s="90" t="s">
        <v>746</v>
      </c>
      <c r="C67" s="91">
        <v>2</v>
      </c>
      <c r="D67" s="74"/>
      <c r="E67" s="74"/>
      <c r="F67" s="74"/>
      <c r="G67" s="74"/>
      <c r="H67" s="74"/>
      <c r="I67" s="74"/>
      <c r="J67" s="74"/>
      <c r="K67" s="74"/>
      <c r="L67" s="36"/>
      <c r="M67" s="36"/>
      <c r="N67" s="36"/>
      <c r="O67" s="36"/>
    </row>
    <row r="68" spans="1:15" s="27" customFormat="1" ht="15" customHeight="1">
      <c r="A68"/>
      <c r="B68" s="90" t="s">
        <v>747</v>
      </c>
      <c r="C68" s="91">
        <v>6</v>
      </c>
      <c r="D68" s="74"/>
      <c r="E68" s="74"/>
      <c r="F68" s="74"/>
      <c r="G68" s="74"/>
      <c r="H68" s="74"/>
      <c r="I68" s="74"/>
      <c r="J68" s="74"/>
      <c r="K68" s="74"/>
      <c r="L68" s="36"/>
      <c r="M68" s="36"/>
      <c r="N68" s="36"/>
      <c r="O68" s="36"/>
    </row>
    <row r="69" spans="1:15" s="27" customFormat="1" ht="15" customHeight="1">
      <c r="A69"/>
      <c r="B69" s="90" t="s">
        <v>752</v>
      </c>
      <c r="C69" s="91">
        <v>1</v>
      </c>
      <c r="D69" s="74"/>
      <c r="E69" s="74"/>
      <c r="F69" s="74"/>
      <c r="G69" s="74"/>
      <c r="H69" s="74"/>
      <c r="I69" s="74"/>
      <c r="J69" s="74"/>
      <c r="K69" s="74"/>
      <c r="L69" s="36"/>
      <c r="M69" s="36"/>
      <c r="N69" s="36"/>
      <c r="O69" s="36"/>
    </row>
    <row r="70" spans="1:15" s="27" customFormat="1" ht="15" customHeight="1">
      <c r="A70"/>
      <c r="B70" s="90" t="s">
        <v>754</v>
      </c>
      <c r="C70" s="91">
        <v>1</v>
      </c>
      <c r="D70" s="74"/>
      <c r="E70" s="74"/>
      <c r="F70" s="74"/>
      <c r="G70" s="74"/>
      <c r="H70" s="74"/>
      <c r="I70" s="74"/>
      <c r="J70" s="74"/>
      <c r="K70" s="74"/>
      <c r="L70" s="36"/>
      <c r="M70" s="36"/>
      <c r="N70" s="36"/>
      <c r="O70" s="36"/>
    </row>
    <row r="71" spans="1:15" s="27" customFormat="1" ht="15" customHeight="1">
      <c r="A71"/>
      <c r="B71" s="90" t="s">
        <v>759</v>
      </c>
      <c r="C71" s="91">
        <v>2</v>
      </c>
      <c r="D71" s="74"/>
      <c r="E71" s="74"/>
      <c r="F71" s="74"/>
      <c r="G71" s="74"/>
      <c r="H71" s="74"/>
      <c r="I71" s="74"/>
      <c r="J71" s="74"/>
      <c r="K71" s="74"/>
      <c r="L71" s="36"/>
      <c r="M71" s="36"/>
      <c r="N71" s="36"/>
      <c r="O71" s="36"/>
    </row>
    <row r="72" spans="1:15" s="27" customFormat="1" ht="15" customHeight="1">
      <c r="A72"/>
      <c r="B72" s="90" t="s">
        <v>760</v>
      </c>
      <c r="C72" s="91">
        <v>1</v>
      </c>
      <c r="D72" s="74"/>
      <c r="E72" s="74"/>
      <c r="F72" s="74"/>
      <c r="G72" s="74"/>
      <c r="H72" s="74"/>
      <c r="I72" s="74"/>
      <c r="J72" s="74"/>
      <c r="K72" s="74"/>
      <c r="L72" s="36"/>
      <c r="M72" s="36"/>
      <c r="N72" s="36"/>
      <c r="O72" s="36"/>
    </row>
    <row r="73" spans="1:15" s="27" customFormat="1" ht="15" customHeight="1">
      <c r="A73"/>
      <c r="B73" s="90" t="s">
        <v>761</v>
      </c>
      <c r="C73" s="91">
        <v>1</v>
      </c>
      <c r="D73" s="74"/>
      <c r="E73" s="74"/>
      <c r="F73" s="74"/>
      <c r="G73" s="74"/>
      <c r="H73" s="74"/>
      <c r="I73" s="74"/>
      <c r="J73" s="74"/>
      <c r="K73" s="74"/>
      <c r="L73" s="36"/>
      <c r="M73" s="36"/>
      <c r="N73" s="36"/>
      <c r="O73" s="36"/>
    </row>
    <row r="74" spans="1:15" s="27" customFormat="1" ht="23.25" customHeight="1">
      <c r="A74"/>
      <c r="B74" s="92" t="s">
        <v>37</v>
      </c>
      <c r="C74" s="93">
        <v>41</v>
      </c>
      <c r="D74" s="74"/>
      <c r="E74" s="74"/>
      <c r="F74" s="74"/>
      <c r="G74" s="74"/>
      <c r="H74" s="74"/>
      <c r="I74" s="74"/>
      <c r="J74" s="74"/>
      <c r="K74" s="74"/>
      <c r="L74" s="36"/>
      <c r="M74" s="36"/>
      <c r="N74" s="36"/>
      <c r="O74" s="36"/>
    </row>
    <row r="75" spans="1:15" s="27" customFormat="1" ht="15" customHeight="1">
      <c r="A75"/>
      <c r="B75" s="90" t="s">
        <v>746</v>
      </c>
      <c r="C75" s="91">
        <v>3</v>
      </c>
      <c r="D75" s="74"/>
      <c r="E75" s="74"/>
      <c r="F75" s="74"/>
      <c r="G75" s="74"/>
      <c r="H75" s="74"/>
      <c r="I75" s="74"/>
      <c r="J75" s="74"/>
      <c r="K75" s="74"/>
      <c r="L75" s="36"/>
      <c r="M75" s="36"/>
      <c r="N75" s="36"/>
      <c r="O75" s="36"/>
    </row>
    <row r="76" spans="1:15" s="27" customFormat="1" ht="15" customHeight="1">
      <c r="A76"/>
      <c r="B76" s="90" t="s">
        <v>747</v>
      </c>
      <c r="C76" s="91">
        <v>4</v>
      </c>
      <c r="D76" s="74"/>
      <c r="E76" s="74"/>
      <c r="F76" s="74"/>
      <c r="G76" s="74"/>
      <c r="H76" s="74"/>
      <c r="I76" s="74"/>
      <c r="J76" s="74"/>
      <c r="K76" s="74"/>
      <c r="L76" s="36"/>
      <c r="M76" s="36"/>
      <c r="N76" s="36"/>
      <c r="O76" s="36"/>
    </row>
    <row r="77" spans="1:15" s="27" customFormat="1" ht="15" customHeight="1">
      <c r="A77"/>
      <c r="B77" s="90" t="s">
        <v>749</v>
      </c>
      <c r="C77" s="91">
        <v>13</v>
      </c>
      <c r="D77" s="74"/>
      <c r="E77" s="74"/>
      <c r="F77" s="74"/>
      <c r="G77" s="74"/>
      <c r="H77" s="74"/>
      <c r="I77" s="74"/>
      <c r="J77" s="74"/>
      <c r="K77" s="74"/>
      <c r="L77" s="36"/>
      <c r="M77" s="36"/>
      <c r="N77" s="36"/>
      <c r="O77" s="36"/>
    </row>
    <row r="78" spans="1:15" s="27" customFormat="1" ht="15" customHeight="1">
      <c r="A78"/>
      <c r="B78" s="90" t="s">
        <v>750</v>
      </c>
      <c r="C78" s="91">
        <v>18</v>
      </c>
      <c r="D78" s="74"/>
      <c r="E78" s="74"/>
      <c r="F78" s="74"/>
      <c r="G78" s="74"/>
      <c r="H78" s="74"/>
      <c r="I78" s="74"/>
      <c r="J78" s="74"/>
      <c r="K78" s="74"/>
      <c r="L78" s="36"/>
      <c r="M78" s="36"/>
      <c r="N78" s="36"/>
      <c r="O78" s="36"/>
    </row>
    <row r="79" spans="1:15" s="27" customFormat="1" ht="15" customHeight="1">
      <c r="A79"/>
      <c r="B79" s="90" t="s">
        <v>753</v>
      </c>
      <c r="C79" s="91">
        <v>1</v>
      </c>
      <c r="D79" s="74"/>
      <c r="E79" s="74"/>
      <c r="F79" s="74"/>
      <c r="G79" s="74"/>
      <c r="H79" s="74"/>
      <c r="I79" s="74"/>
      <c r="J79" s="74"/>
      <c r="K79" s="74"/>
      <c r="L79" s="36"/>
      <c r="M79" s="36"/>
      <c r="N79" s="36"/>
      <c r="O79" s="36"/>
    </row>
    <row r="80" spans="1:15" s="27" customFormat="1" ht="15" customHeight="1">
      <c r="A80"/>
      <c r="B80" s="90" t="s">
        <v>760</v>
      </c>
      <c r="C80" s="91">
        <v>1</v>
      </c>
      <c r="D80" s="74"/>
      <c r="E80" s="74"/>
      <c r="F80" s="74"/>
      <c r="G80" s="74"/>
      <c r="H80" s="74"/>
      <c r="I80" s="74"/>
      <c r="J80" s="74"/>
      <c r="K80" s="74"/>
      <c r="L80" s="36"/>
      <c r="M80" s="36"/>
      <c r="N80" s="36"/>
      <c r="O80" s="36"/>
    </row>
    <row r="81" spans="1:15" s="27" customFormat="1" ht="15" customHeight="1">
      <c r="A81"/>
      <c r="B81" s="90" t="s">
        <v>761</v>
      </c>
      <c r="C81" s="91">
        <v>1</v>
      </c>
      <c r="D81" s="74"/>
      <c r="E81" s="74"/>
      <c r="F81" s="74"/>
      <c r="G81" s="74"/>
      <c r="H81" s="74"/>
      <c r="I81" s="74"/>
      <c r="J81" s="74"/>
      <c r="K81" s="74"/>
      <c r="L81" s="36"/>
      <c r="M81" s="36"/>
      <c r="N81" s="36"/>
      <c r="O81" s="36"/>
    </row>
    <row r="82" spans="1:15" s="27" customFormat="1" ht="23.25" customHeight="1">
      <c r="A82"/>
      <c r="B82" s="92" t="s">
        <v>24</v>
      </c>
      <c r="C82" s="93">
        <v>21</v>
      </c>
      <c r="D82" s="74"/>
      <c r="E82" s="74"/>
      <c r="F82" s="74"/>
      <c r="G82" s="74"/>
      <c r="H82" s="74"/>
      <c r="I82" s="74"/>
      <c r="J82" s="74"/>
      <c r="K82" s="74"/>
      <c r="L82" s="36"/>
      <c r="M82" s="36"/>
      <c r="N82" s="36"/>
      <c r="O82" s="36"/>
    </row>
    <row r="83" spans="1:15" s="27" customFormat="1" ht="15" customHeight="1">
      <c r="A83"/>
      <c r="B83" s="90" t="s">
        <v>745</v>
      </c>
      <c r="C83" s="91">
        <v>4</v>
      </c>
      <c r="D83" s="74"/>
      <c r="E83" s="74"/>
      <c r="F83" s="74"/>
      <c r="G83" s="74"/>
      <c r="H83" s="74"/>
      <c r="I83" s="74"/>
      <c r="J83" s="74"/>
      <c r="K83" s="74"/>
      <c r="L83" s="36"/>
      <c r="M83" s="36"/>
      <c r="N83" s="36"/>
      <c r="O83" s="36"/>
    </row>
    <row r="84" spans="1:15" s="27" customFormat="1" ht="15" customHeight="1">
      <c r="A84"/>
      <c r="B84" s="90" t="s">
        <v>749</v>
      </c>
      <c r="C84" s="91">
        <v>11</v>
      </c>
      <c r="D84" s="74"/>
      <c r="E84" s="74"/>
      <c r="F84" s="74"/>
      <c r="G84" s="74"/>
      <c r="H84" s="74"/>
      <c r="I84" s="74"/>
      <c r="J84" s="74"/>
      <c r="K84" s="74"/>
      <c r="L84" s="36"/>
      <c r="M84" s="36"/>
      <c r="N84" s="36"/>
      <c r="O84" s="36"/>
    </row>
    <row r="85" spans="1:15" s="27" customFormat="1" ht="15" customHeight="1">
      <c r="A85"/>
      <c r="B85" s="90" t="s">
        <v>750</v>
      </c>
      <c r="C85" s="91">
        <v>6</v>
      </c>
      <c r="D85" s="74"/>
      <c r="E85" s="74"/>
      <c r="F85" s="74"/>
      <c r="G85" s="74"/>
      <c r="H85" s="74"/>
      <c r="I85" s="74"/>
      <c r="J85" s="74"/>
      <c r="K85" s="74"/>
      <c r="L85" s="36"/>
      <c r="M85" s="36"/>
      <c r="N85" s="36"/>
      <c r="O85" s="36"/>
    </row>
    <row r="86" spans="1:15" s="27" customFormat="1" ht="23.25" customHeight="1">
      <c r="A86"/>
      <c r="B86" s="92" t="s">
        <v>21</v>
      </c>
      <c r="C86" s="93">
        <v>8</v>
      </c>
      <c r="D86" s="74"/>
      <c r="E86" s="74"/>
      <c r="F86" s="74"/>
      <c r="G86" s="74"/>
      <c r="H86" s="74"/>
      <c r="I86" s="74"/>
      <c r="J86" s="74"/>
      <c r="K86" s="74"/>
      <c r="L86" s="36"/>
      <c r="M86" s="36"/>
      <c r="N86" s="36"/>
      <c r="O86" s="36"/>
    </row>
    <row r="87" spans="1:15" s="27" customFormat="1" ht="15" customHeight="1">
      <c r="A87"/>
      <c r="B87" s="90" t="s">
        <v>745</v>
      </c>
      <c r="C87" s="91">
        <v>1</v>
      </c>
      <c r="D87" s="74"/>
      <c r="E87" s="74"/>
      <c r="F87" s="74"/>
      <c r="G87" s="74"/>
      <c r="H87" s="74"/>
      <c r="I87" s="74"/>
      <c r="J87" s="74"/>
      <c r="K87" s="74"/>
      <c r="L87" s="36"/>
      <c r="M87" s="36"/>
      <c r="N87" s="36"/>
      <c r="O87" s="36"/>
    </row>
    <row r="88" spans="1:15" s="27" customFormat="1" ht="15" customHeight="1">
      <c r="A88"/>
      <c r="B88" s="90" t="s">
        <v>749</v>
      </c>
      <c r="C88" s="91">
        <v>2</v>
      </c>
      <c r="D88" s="74"/>
      <c r="E88" s="74"/>
      <c r="F88" s="74"/>
      <c r="G88" s="74"/>
      <c r="H88" s="74"/>
      <c r="I88" s="74"/>
      <c r="J88" s="74"/>
      <c r="K88" s="74"/>
      <c r="L88" s="36"/>
      <c r="M88" s="36"/>
      <c r="N88" s="36"/>
      <c r="O88" s="36"/>
    </row>
    <row r="89" spans="1:15" s="27" customFormat="1" ht="15" customHeight="1">
      <c r="A89"/>
      <c r="B89" s="90" t="s">
        <v>754</v>
      </c>
      <c r="C89" s="91">
        <v>4</v>
      </c>
      <c r="D89" s="74"/>
      <c r="E89" s="74"/>
      <c r="F89" s="74"/>
      <c r="G89" s="74"/>
      <c r="H89" s="74"/>
      <c r="I89" s="74"/>
      <c r="J89" s="74"/>
      <c r="K89" s="74"/>
      <c r="L89" s="36"/>
      <c r="M89" s="36"/>
      <c r="N89" s="36"/>
      <c r="O89" s="36"/>
    </row>
    <row r="90" spans="1:15" s="27" customFormat="1" ht="15" customHeight="1">
      <c r="A90"/>
      <c r="B90" s="90" t="s">
        <v>760</v>
      </c>
      <c r="C90" s="91">
        <v>1</v>
      </c>
      <c r="D90" s="74"/>
      <c r="E90" s="74"/>
      <c r="F90" s="74"/>
      <c r="G90" s="74"/>
      <c r="H90" s="74"/>
      <c r="I90" s="74"/>
      <c r="J90" s="74"/>
      <c r="K90" s="74"/>
      <c r="L90" s="36"/>
      <c r="M90" s="36"/>
      <c r="N90" s="36"/>
      <c r="O90" s="36"/>
    </row>
    <row r="91" spans="1:15" s="27" customFormat="1" ht="23.25" customHeight="1">
      <c r="A91"/>
      <c r="B91" s="92" t="s">
        <v>47</v>
      </c>
      <c r="C91" s="93">
        <v>11</v>
      </c>
      <c r="D91" s="74"/>
      <c r="E91" s="74"/>
      <c r="F91" s="74"/>
      <c r="G91" s="74"/>
      <c r="H91" s="74"/>
      <c r="I91" s="74"/>
      <c r="J91" s="74"/>
      <c r="K91" s="74"/>
      <c r="L91" s="36"/>
      <c r="M91" s="36"/>
      <c r="N91" s="36"/>
      <c r="O91" s="36"/>
    </row>
    <row r="92" spans="1:15" s="27" customFormat="1" ht="15" customHeight="1">
      <c r="A92"/>
      <c r="B92" s="90" t="s">
        <v>746</v>
      </c>
      <c r="C92" s="91">
        <v>2</v>
      </c>
      <c r="D92" s="74"/>
      <c r="E92" s="74"/>
      <c r="F92" s="74"/>
      <c r="G92" s="74"/>
      <c r="H92" s="74"/>
      <c r="I92" s="74"/>
      <c r="J92" s="74"/>
      <c r="K92" s="74"/>
      <c r="L92" s="36"/>
      <c r="M92" s="36"/>
      <c r="N92" s="36"/>
      <c r="O92" s="36"/>
    </row>
    <row r="93" spans="1:15" s="27" customFormat="1" ht="15" customHeight="1">
      <c r="A93"/>
      <c r="B93" s="90" t="s">
        <v>747</v>
      </c>
      <c r="C93" s="91">
        <v>1</v>
      </c>
      <c r="D93" s="74"/>
      <c r="E93" s="74"/>
      <c r="F93" s="74"/>
      <c r="G93" s="74"/>
      <c r="H93" s="74"/>
      <c r="I93" s="74"/>
      <c r="J93" s="74"/>
      <c r="K93" s="74"/>
      <c r="L93" s="36"/>
      <c r="M93" s="36"/>
      <c r="N93" s="36"/>
      <c r="O93" s="36"/>
    </row>
    <row r="94" spans="1:15" s="27" customFormat="1" ht="15" customHeight="1">
      <c r="A94"/>
      <c r="B94" s="90" t="s">
        <v>752</v>
      </c>
      <c r="C94" s="91">
        <v>3</v>
      </c>
      <c r="D94" s="74"/>
      <c r="E94" s="74"/>
      <c r="F94" s="74"/>
      <c r="G94" s="74"/>
      <c r="H94" s="74"/>
      <c r="I94" s="74"/>
      <c r="J94" s="74"/>
      <c r="K94" s="74"/>
      <c r="L94" s="36"/>
      <c r="M94" s="36"/>
      <c r="N94" s="36"/>
      <c r="O94" s="36"/>
    </row>
    <row r="95" spans="1:15" s="27" customFormat="1" ht="15" customHeight="1">
      <c r="A95"/>
      <c r="B95" s="90" t="s">
        <v>757</v>
      </c>
      <c r="C95" s="91">
        <v>1</v>
      </c>
      <c r="D95" s="74"/>
      <c r="E95" s="74"/>
      <c r="F95" s="74"/>
      <c r="G95" s="74"/>
      <c r="H95" s="74"/>
      <c r="I95" s="74"/>
      <c r="J95" s="74"/>
      <c r="K95" s="74"/>
      <c r="L95" s="36"/>
      <c r="M95" s="36"/>
      <c r="N95" s="36"/>
      <c r="O95" s="36"/>
    </row>
    <row r="96" spans="1:15" s="27" customFormat="1" ht="15" customHeight="1">
      <c r="A96"/>
      <c r="B96" s="90" t="s">
        <v>758</v>
      </c>
      <c r="C96" s="91">
        <v>1</v>
      </c>
      <c r="D96" s="74"/>
      <c r="E96" s="74"/>
      <c r="F96" s="74"/>
      <c r="G96" s="74"/>
      <c r="H96" s="74"/>
      <c r="I96" s="74"/>
      <c r="J96" s="74"/>
      <c r="K96" s="74"/>
      <c r="L96" s="36"/>
      <c r="M96" s="36"/>
      <c r="N96" s="36"/>
      <c r="O96" s="36"/>
    </row>
    <row r="97" spans="1:15" s="27" customFormat="1" ht="15" customHeight="1">
      <c r="A97"/>
      <c r="B97" s="90" t="s">
        <v>760</v>
      </c>
      <c r="C97" s="91">
        <v>1</v>
      </c>
      <c r="D97" s="74"/>
      <c r="E97" s="74"/>
      <c r="F97" s="74"/>
      <c r="G97" s="74"/>
      <c r="H97" s="74"/>
      <c r="I97" s="74"/>
      <c r="J97" s="74"/>
      <c r="K97" s="74"/>
      <c r="L97" s="36"/>
      <c r="M97" s="36"/>
      <c r="N97" s="36"/>
      <c r="O97" s="36"/>
    </row>
    <row r="98" spans="1:15" s="27" customFormat="1" ht="15" customHeight="1">
      <c r="A98"/>
      <c r="B98" s="90" t="s">
        <v>761</v>
      </c>
      <c r="C98" s="91">
        <v>1</v>
      </c>
      <c r="D98" s="74"/>
      <c r="E98" s="74"/>
      <c r="F98" s="74"/>
      <c r="G98" s="74"/>
      <c r="H98" s="74"/>
      <c r="I98" s="74"/>
      <c r="J98" s="74"/>
      <c r="K98" s="74"/>
      <c r="L98" s="36"/>
      <c r="M98" s="36"/>
      <c r="N98" s="36"/>
      <c r="O98" s="36"/>
    </row>
    <row r="99" spans="1:15" s="27" customFormat="1" ht="15" customHeight="1">
      <c r="A99"/>
      <c r="B99" s="94" t="s">
        <v>762</v>
      </c>
      <c r="C99" s="95">
        <v>1</v>
      </c>
      <c r="D99" s="74"/>
      <c r="E99" s="74"/>
      <c r="F99" s="74"/>
      <c r="G99" s="74"/>
      <c r="H99" s="74"/>
      <c r="I99" s="74"/>
      <c r="J99" s="74"/>
      <c r="K99" s="74"/>
      <c r="L99" s="36"/>
      <c r="M99" s="36"/>
      <c r="N99" s="36"/>
      <c r="O99" s="36"/>
    </row>
    <row r="100" spans="1:15" s="27" customFormat="1" ht="28.5" customHeight="1">
      <c r="A100"/>
      <c r="B100" s="96" t="s">
        <v>485</v>
      </c>
      <c r="C100" s="97">
        <f>C66+C74+C82+C86+C91</f>
        <v>95</v>
      </c>
      <c r="D100" s="74"/>
      <c r="E100" s="74"/>
      <c r="F100" s="74"/>
      <c r="G100" s="74"/>
      <c r="H100" s="74"/>
      <c r="I100" s="74"/>
      <c r="J100" s="74"/>
      <c r="K100" s="74"/>
      <c r="L100" s="36"/>
      <c r="M100" s="36"/>
      <c r="N100" s="36"/>
      <c r="O100" s="36"/>
    </row>
    <row r="101" spans="1:15" s="27" customFormat="1" ht="12" customHeight="1">
      <c r="A101"/>
      <c r="B101" s="32" t="s">
        <v>707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36"/>
      <c r="M101" s="36"/>
      <c r="N101" s="36"/>
      <c r="O101" s="36"/>
    </row>
    <row r="102" spans="1:15" s="27" customFormat="1" ht="23.25" customHeight="1">
      <c r="A102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36"/>
      <c r="M102" s="36"/>
      <c r="N102" s="36"/>
      <c r="O102" s="36"/>
    </row>
    <row r="103" spans="1:15" s="27" customFormat="1" ht="23.25" customHeight="1">
      <c r="A10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36"/>
      <c r="M103" s="36"/>
      <c r="N103" s="36"/>
      <c r="O103" s="36"/>
    </row>
    <row r="104" spans="1:15" s="27" customFormat="1" ht="23.25" customHeight="1">
      <c r="A104"/>
      <c r="B104" s="59" t="s">
        <v>769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36"/>
      <c r="M104" s="36"/>
      <c r="N104" s="36"/>
      <c r="O104" s="36"/>
    </row>
    <row r="105" spans="1:15" s="27" customFormat="1" ht="23.25" customHeight="1">
      <c r="A105"/>
      <c r="B105" s="61" t="s">
        <v>767</v>
      </c>
      <c r="C105" s="63" t="s">
        <v>768</v>
      </c>
      <c r="D105" s="74"/>
      <c r="E105" s="74"/>
      <c r="F105" s="74"/>
      <c r="G105" s="74"/>
      <c r="H105" s="74"/>
      <c r="I105" s="74"/>
      <c r="J105" s="74"/>
      <c r="K105" s="74"/>
      <c r="L105" s="36"/>
      <c r="M105" s="36"/>
      <c r="N105" s="36"/>
      <c r="O105" s="36"/>
    </row>
    <row r="106" spans="1:15" s="27" customFormat="1" ht="23.25" customHeight="1">
      <c r="A106"/>
      <c r="B106" s="88" t="s">
        <v>52</v>
      </c>
      <c r="C106" s="98">
        <v>25578.27</v>
      </c>
      <c r="D106" s="74"/>
      <c r="E106" s="74"/>
      <c r="F106" s="74"/>
      <c r="G106" s="74"/>
      <c r="H106" s="74"/>
      <c r="I106" s="74"/>
      <c r="J106" s="74"/>
      <c r="K106" s="74"/>
      <c r="L106" s="36"/>
      <c r="M106" s="36"/>
      <c r="N106" s="36"/>
      <c r="O106" s="36"/>
    </row>
    <row r="107" spans="1:15" s="27" customFormat="1" ht="15" customHeight="1">
      <c r="A107"/>
      <c r="B107" s="90" t="s">
        <v>746</v>
      </c>
      <c r="C107" s="99">
        <v>3252.22</v>
      </c>
      <c r="D107" s="74"/>
      <c r="E107" s="74"/>
      <c r="F107" s="74"/>
      <c r="G107" s="74"/>
      <c r="H107" s="74"/>
      <c r="I107" s="74"/>
      <c r="J107" s="74"/>
      <c r="K107" s="74"/>
      <c r="L107" s="36"/>
      <c r="M107" s="36"/>
      <c r="N107" s="36"/>
      <c r="O107" s="36"/>
    </row>
    <row r="108" spans="1:15" s="27" customFormat="1" ht="15" customHeight="1">
      <c r="A108"/>
      <c r="B108" s="90" t="s">
        <v>747</v>
      </c>
      <c r="C108" s="99">
        <v>4200</v>
      </c>
      <c r="D108" s="74"/>
      <c r="E108" s="74"/>
      <c r="F108" s="74"/>
      <c r="G108" s="74"/>
      <c r="H108" s="74"/>
      <c r="I108" s="74"/>
      <c r="J108" s="74"/>
      <c r="K108" s="74"/>
      <c r="L108" s="36"/>
      <c r="M108" s="36"/>
      <c r="N108" s="36"/>
      <c r="O108" s="36"/>
    </row>
    <row r="109" spans="1:15" s="27" customFormat="1" ht="15" customHeight="1">
      <c r="A109"/>
      <c r="B109" s="90" t="s">
        <v>752</v>
      </c>
      <c r="C109" s="99">
        <v>8000</v>
      </c>
      <c r="D109" s="74"/>
      <c r="E109" s="74"/>
      <c r="F109" s="74"/>
      <c r="G109" s="74"/>
      <c r="H109" s="74"/>
      <c r="I109" s="74"/>
      <c r="J109" s="74"/>
      <c r="K109" s="74"/>
      <c r="L109" s="36"/>
      <c r="M109" s="36"/>
      <c r="N109" s="36"/>
      <c r="O109" s="36"/>
    </row>
    <row r="110" spans="1:15" s="27" customFormat="1" ht="15" customHeight="1">
      <c r="A110"/>
      <c r="B110" s="90" t="s">
        <v>754</v>
      </c>
      <c r="C110" s="99">
        <v>2880</v>
      </c>
      <c r="D110" s="74"/>
      <c r="E110" s="74"/>
      <c r="F110" s="74"/>
      <c r="G110" s="74"/>
      <c r="H110" s="74"/>
      <c r="I110" s="74"/>
      <c r="J110" s="74"/>
      <c r="K110" s="74"/>
      <c r="L110" s="36"/>
      <c r="M110" s="36"/>
      <c r="N110" s="36"/>
      <c r="O110" s="36"/>
    </row>
    <row r="111" spans="1:15" s="27" customFormat="1" ht="15" customHeight="1">
      <c r="A111"/>
      <c r="B111" s="90" t="s">
        <v>759</v>
      </c>
      <c r="C111" s="99">
        <v>3839.1</v>
      </c>
      <c r="D111" s="74"/>
      <c r="E111" s="74"/>
      <c r="F111" s="74"/>
      <c r="G111" s="74"/>
      <c r="H111" s="74"/>
      <c r="I111" s="74"/>
      <c r="J111" s="74"/>
      <c r="K111" s="74"/>
      <c r="L111" s="36"/>
      <c r="M111" s="36"/>
      <c r="N111" s="36"/>
      <c r="O111" s="36"/>
    </row>
    <row r="112" spans="1:15" s="27" customFormat="1" ht="15" customHeight="1">
      <c r="A112"/>
      <c r="B112" s="90" t="s">
        <v>760</v>
      </c>
      <c r="C112" s="99">
        <v>406.95</v>
      </c>
      <c r="D112" s="74"/>
      <c r="E112" s="74"/>
      <c r="F112" s="74"/>
      <c r="G112" s="74"/>
      <c r="H112" s="74"/>
      <c r="I112" s="74"/>
      <c r="J112" s="74"/>
      <c r="K112" s="74"/>
      <c r="L112" s="36"/>
      <c r="M112" s="36"/>
      <c r="N112" s="36"/>
      <c r="O112" s="36"/>
    </row>
    <row r="113" spans="1:15" s="27" customFormat="1" ht="15" customHeight="1">
      <c r="A113"/>
      <c r="B113" s="90" t="s">
        <v>761</v>
      </c>
      <c r="C113" s="99">
        <v>3000</v>
      </c>
      <c r="D113" s="74"/>
      <c r="E113" s="74"/>
      <c r="F113" s="74"/>
      <c r="G113" s="74"/>
      <c r="H113" s="74"/>
      <c r="I113" s="74"/>
      <c r="J113" s="74"/>
      <c r="K113" s="74"/>
      <c r="L113" s="36"/>
      <c r="M113" s="36"/>
      <c r="N113" s="36"/>
      <c r="O113" s="36"/>
    </row>
    <row r="114" spans="1:15" s="27" customFormat="1" ht="23.25" customHeight="1">
      <c r="A114"/>
      <c r="B114" s="92" t="s">
        <v>37</v>
      </c>
      <c r="C114" s="100">
        <v>39052.660000000003</v>
      </c>
      <c r="D114" s="74"/>
      <c r="E114" s="74"/>
      <c r="F114" s="74"/>
      <c r="G114" s="74"/>
      <c r="H114" s="74"/>
      <c r="I114" s="74"/>
      <c r="J114" s="74"/>
      <c r="K114" s="74"/>
      <c r="L114" s="36"/>
      <c r="M114" s="36"/>
      <c r="N114" s="36"/>
      <c r="O114" s="36"/>
    </row>
    <row r="115" spans="1:15" s="27" customFormat="1" ht="15" customHeight="1">
      <c r="A115"/>
      <c r="B115" s="90" t="s">
        <v>746</v>
      </c>
      <c r="C115" s="99">
        <v>3736.44</v>
      </c>
      <c r="D115" s="74"/>
      <c r="E115" s="74"/>
      <c r="F115" s="74"/>
      <c r="G115" s="74"/>
      <c r="H115" s="74"/>
      <c r="I115" s="74"/>
      <c r="J115" s="74"/>
      <c r="K115" s="74"/>
      <c r="L115" s="36"/>
      <c r="M115" s="36"/>
      <c r="N115" s="36"/>
      <c r="O115" s="36"/>
    </row>
    <row r="116" spans="1:15" s="27" customFormat="1" ht="15" customHeight="1">
      <c r="A116"/>
      <c r="B116" s="90" t="s">
        <v>747</v>
      </c>
      <c r="C116" s="99">
        <v>1755</v>
      </c>
      <c r="D116" s="74"/>
      <c r="E116" s="74"/>
      <c r="F116" s="74"/>
      <c r="G116" s="74"/>
      <c r="H116" s="74"/>
      <c r="I116" s="74"/>
      <c r="J116" s="74"/>
      <c r="K116" s="74"/>
      <c r="L116" s="36"/>
      <c r="M116" s="36"/>
      <c r="N116" s="36"/>
      <c r="O116" s="36"/>
    </row>
    <row r="117" spans="1:15" s="27" customFormat="1" ht="15" customHeight="1">
      <c r="A117"/>
      <c r="B117" s="90" t="s">
        <v>749</v>
      </c>
      <c r="C117" s="99">
        <v>13863.16</v>
      </c>
      <c r="D117" s="74"/>
      <c r="E117" s="74"/>
      <c r="F117" s="74"/>
      <c r="G117" s="74"/>
      <c r="H117" s="74"/>
      <c r="I117" s="74"/>
      <c r="J117" s="74"/>
      <c r="K117" s="74"/>
      <c r="L117" s="36"/>
      <c r="M117" s="36"/>
      <c r="N117" s="36"/>
      <c r="O117" s="36"/>
    </row>
    <row r="118" spans="1:15" s="27" customFormat="1" ht="15" customHeight="1">
      <c r="A118"/>
      <c r="B118" s="90" t="s">
        <v>750</v>
      </c>
      <c r="C118" s="99">
        <v>16476.060000000001</v>
      </c>
      <c r="D118" s="74"/>
      <c r="E118" s="74"/>
      <c r="F118" s="74"/>
      <c r="G118" s="74"/>
      <c r="H118" s="74"/>
      <c r="I118" s="74"/>
      <c r="J118" s="74"/>
      <c r="K118" s="74"/>
      <c r="L118" s="36"/>
      <c r="M118" s="36"/>
      <c r="N118" s="36"/>
      <c r="O118" s="36"/>
    </row>
    <row r="119" spans="1:15" s="27" customFormat="1" ht="15" customHeight="1">
      <c r="A119"/>
      <c r="B119" s="90" t="s">
        <v>753</v>
      </c>
      <c r="C119" s="99">
        <v>1000</v>
      </c>
      <c r="D119" s="74"/>
      <c r="E119" s="74"/>
      <c r="F119" s="74"/>
      <c r="G119" s="74"/>
      <c r="H119" s="74"/>
      <c r="I119" s="74"/>
      <c r="J119" s="74"/>
      <c r="K119" s="74"/>
      <c r="L119" s="36"/>
      <c r="M119" s="36"/>
      <c r="N119" s="36"/>
      <c r="O119" s="36"/>
    </row>
    <row r="120" spans="1:15" s="27" customFormat="1" ht="15" customHeight="1">
      <c r="A120"/>
      <c r="B120" s="90" t="s">
        <v>760</v>
      </c>
      <c r="C120" s="99">
        <v>1422</v>
      </c>
      <c r="D120" s="74"/>
      <c r="E120" s="74"/>
      <c r="F120" s="74"/>
      <c r="G120" s="74"/>
      <c r="H120" s="74"/>
      <c r="I120" s="74"/>
      <c r="J120" s="74"/>
      <c r="K120" s="74"/>
      <c r="L120" s="36"/>
      <c r="M120" s="36"/>
      <c r="N120" s="36"/>
      <c r="O120" s="36"/>
    </row>
    <row r="121" spans="1:15" s="27" customFormat="1" ht="15" customHeight="1">
      <c r="A121"/>
      <c r="B121" s="90" t="s">
        <v>761</v>
      </c>
      <c r="C121" s="99">
        <v>800</v>
      </c>
      <c r="D121" s="74"/>
      <c r="E121" s="74"/>
      <c r="F121" s="74"/>
      <c r="G121" s="74"/>
      <c r="H121" s="74"/>
      <c r="I121" s="74"/>
      <c r="J121" s="74"/>
      <c r="K121" s="74"/>
      <c r="L121" s="36"/>
      <c r="M121" s="36"/>
      <c r="N121" s="36"/>
      <c r="O121" s="36"/>
    </row>
    <row r="122" spans="1:15" s="27" customFormat="1" ht="23.25" customHeight="1">
      <c r="A122"/>
      <c r="B122" s="92" t="s">
        <v>24</v>
      </c>
      <c r="C122" s="100">
        <v>17589.349999999999</v>
      </c>
      <c r="D122" s="74"/>
      <c r="E122" s="74"/>
      <c r="F122" s="74"/>
      <c r="G122" s="74"/>
      <c r="H122" s="74"/>
      <c r="I122" s="74"/>
      <c r="J122" s="74"/>
      <c r="K122" s="74"/>
      <c r="L122" s="36"/>
      <c r="M122" s="36"/>
      <c r="N122" s="36"/>
      <c r="O122" s="36"/>
    </row>
    <row r="123" spans="1:15" s="27" customFormat="1" ht="15" customHeight="1">
      <c r="A123"/>
      <c r="B123" s="90" t="s">
        <v>745</v>
      </c>
      <c r="C123" s="99">
        <v>2877.99</v>
      </c>
      <c r="D123" s="74"/>
      <c r="E123" s="74"/>
      <c r="F123" s="74"/>
      <c r="G123" s="74"/>
      <c r="H123" s="74"/>
      <c r="I123" s="74"/>
      <c r="J123" s="74"/>
      <c r="K123" s="74"/>
      <c r="L123" s="36"/>
      <c r="M123" s="36"/>
      <c r="N123" s="36"/>
      <c r="O123" s="36"/>
    </row>
    <row r="124" spans="1:15" s="27" customFormat="1" ht="15" customHeight="1">
      <c r="A124"/>
      <c r="B124" s="90" t="s">
        <v>749</v>
      </c>
      <c r="C124" s="99">
        <v>9321.25</v>
      </c>
      <c r="D124" s="74"/>
      <c r="E124" s="74"/>
      <c r="F124" s="74"/>
      <c r="G124" s="74"/>
      <c r="H124" s="74"/>
      <c r="I124" s="74"/>
      <c r="J124" s="74"/>
      <c r="K124" s="74"/>
      <c r="L124" s="36"/>
      <c r="M124" s="36"/>
      <c r="N124" s="36"/>
      <c r="O124" s="36"/>
    </row>
    <row r="125" spans="1:15" s="27" customFormat="1" ht="15" customHeight="1">
      <c r="A125"/>
      <c r="B125" s="90" t="s">
        <v>750</v>
      </c>
      <c r="C125" s="99">
        <v>5390.11</v>
      </c>
      <c r="D125" s="74"/>
      <c r="E125" s="74"/>
      <c r="F125" s="74"/>
      <c r="G125" s="74"/>
      <c r="H125" s="74"/>
      <c r="I125" s="74"/>
      <c r="J125" s="74"/>
      <c r="K125" s="74"/>
      <c r="L125" s="36"/>
      <c r="M125" s="36"/>
      <c r="N125" s="36"/>
      <c r="O125" s="36"/>
    </row>
    <row r="126" spans="1:15" s="27" customFormat="1" ht="23.25" customHeight="1">
      <c r="A126"/>
      <c r="B126" s="92" t="s">
        <v>21</v>
      </c>
      <c r="C126" s="100">
        <v>34624.25</v>
      </c>
      <c r="D126" s="74"/>
      <c r="E126" s="74"/>
      <c r="F126" s="74"/>
      <c r="G126" s="74"/>
      <c r="H126" s="74"/>
      <c r="I126" s="74"/>
      <c r="J126" s="74"/>
      <c r="K126" s="74"/>
      <c r="L126" s="36"/>
      <c r="M126" s="36"/>
      <c r="N126" s="36"/>
      <c r="O126" s="36"/>
    </row>
    <row r="127" spans="1:15" s="27" customFormat="1" ht="15" customHeight="1">
      <c r="A127"/>
      <c r="B127" s="90" t="s">
        <v>745</v>
      </c>
      <c r="C127" s="99">
        <v>1000</v>
      </c>
      <c r="D127" s="74"/>
      <c r="E127" s="74"/>
      <c r="F127" s="74"/>
      <c r="G127" s="74"/>
      <c r="H127" s="74"/>
      <c r="I127" s="74"/>
      <c r="J127" s="74"/>
      <c r="K127" s="74"/>
      <c r="L127" s="36"/>
      <c r="M127" s="36"/>
      <c r="N127" s="36"/>
      <c r="O127" s="36"/>
    </row>
    <row r="128" spans="1:15" s="27" customFormat="1" ht="15" customHeight="1">
      <c r="A128"/>
      <c r="B128" s="90" t="s">
        <v>749</v>
      </c>
      <c r="C128" s="99">
        <v>920.9</v>
      </c>
      <c r="D128" s="74"/>
      <c r="E128" s="74"/>
      <c r="F128" s="74"/>
      <c r="G128" s="74"/>
      <c r="H128" s="74"/>
      <c r="I128" s="74"/>
      <c r="J128" s="74"/>
      <c r="K128" s="74"/>
      <c r="L128" s="36"/>
      <c r="M128" s="36"/>
      <c r="N128" s="36"/>
      <c r="O128" s="36"/>
    </row>
    <row r="129" spans="1:15" s="27" customFormat="1" ht="15" customHeight="1">
      <c r="A129"/>
      <c r="B129" s="90" t="s">
        <v>754</v>
      </c>
      <c r="C129" s="99">
        <v>29759.35</v>
      </c>
      <c r="D129" s="74"/>
      <c r="E129" s="74"/>
      <c r="F129" s="74"/>
      <c r="G129" s="74"/>
      <c r="H129" s="74"/>
      <c r="I129" s="74"/>
      <c r="J129" s="74"/>
      <c r="K129" s="74"/>
      <c r="L129" s="36"/>
      <c r="M129" s="36"/>
      <c r="N129" s="36"/>
      <c r="O129" s="36"/>
    </row>
    <row r="130" spans="1:15" s="27" customFormat="1" ht="15" customHeight="1">
      <c r="A130"/>
      <c r="B130" s="90" t="s">
        <v>760</v>
      </c>
      <c r="C130" s="99">
        <v>2944</v>
      </c>
      <c r="D130" s="74"/>
      <c r="E130" s="74"/>
      <c r="F130" s="74"/>
      <c r="G130" s="74"/>
      <c r="H130" s="74"/>
      <c r="I130" s="74"/>
      <c r="J130" s="74"/>
      <c r="K130" s="74"/>
      <c r="L130" s="36"/>
      <c r="M130" s="36"/>
      <c r="N130" s="36"/>
      <c r="O130" s="36"/>
    </row>
    <row r="131" spans="1:15" s="27" customFormat="1" ht="23.25" customHeight="1">
      <c r="A131"/>
      <c r="B131" s="92" t="s">
        <v>47</v>
      </c>
      <c r="C131" s="100">
        <v>30000</v>
      </c>
      <c r="D131" s="74"/>
      <c r="E131" s="74"/>
      <c r="F131" s="74"/>
      <c r="G131" s="74"/>
      <c r="H131" s="74"/>
      <c r="I131" s="74"/>
      <c r="J131" s="74"/>
      <c r="K131" s="74"/>
      <c r="L131" s="36"/>
      <c r="M131" s="36"/>
      <c r="N131" s="36"/>
      <c r="O131" s="36"/>
    </row>
    <row r="132" spans="1:15" s="27" customFormat="1" ht="15" customHeight="1">
      <c r="A132"/>
      <c r="B132" s="90" t="s">
        <v>746</v>
      </c>
      <c r="C132" s="99">
        <v>2772.88</v>
      </c>
      <c r="D132" s="74"/>
      <c r="E132" s="74"/>
      <c r="F132" s="74"/>
      <c r="G132" s="74"/>
      <c r="H132" s="74"/>
      <c r="I132" s="74"/>
      <c r="J132" s="74"/>
      <c r="K132" s="74"/>
      <c r="L132" s="36"/>
      <c r="M132" s="36"/>
      <c r="N132" s="36"/>
      <c r="O132" s="36"/>
    </row>
    <row r="133" spans="1:15" s="27" customFormat="1" ht="15" customHeight="1">
      <c r="A133"/>
      <c r="B133" s="90" t="s">
        <v>747</v>
      </c>
      <c r="C133" s="99">
        <v>880</v>
      </c>
      <c r="D133" s="74"/>
      <c r="E133" s="74"/>
      <c r="F133" s="74"/>
      <c r="G133" s="74"/>
      <c r="H133" s="74"/>
      <c r="I133" s="74"/>
      <c r="J133" s="74"/>
      <c r="K133" s="74"/>
      <c r="L133" s="36"/>
      <c r="M133" s="36"/>
      <c r="N133" s="36"/>
      <c r="O133" s="36"/>
    </row>
    <row r="134" spans="1:15" s="27" customFormat="1" ht="15" customHeight="1">
      <c r="A134"/>
      <c r="B134" s="90" t="s">
        <v>752</v>
      </c>
      <c r="C134" s="99">
        <v>19688.509999999998</v>
      </c>
      <c r="D134" s="74"/>
      <c r="E134" s="74"/>
      <c r="F134" s="74"/>
      <c r="G134" s="74"/>
      <c r="H134" s="74"/>
      <c r="I134" s="74"/>
      <c r="J134" s="74"/>
      <c r="K134" s="74"/>
      <c r="L134" s="36"/>
      <c r="M134" s="36"/>
      <c r="N134" s="36"/>
      <c r="O134" s="36"/>
    </row>
    <row r="135" spans="1:15" s="27" customFormat="1" ht="15" customHeight="1">
      <c r="A135"/>
      <c r="B135" s="90" t="s">
        <v>757</v>
      </c>
      <c r="C135" s="99">
        <v>330</v>
      </c>
      <c r="D135" s="74"/>
      <c r="E135" s="74"/>
      <c r="F135" s="74"/>
      <c r="G135" s="74"/>
      <c r="H135" s="74"/>
      <c r="I135" s="74"/>
      <c r="J135" s="74"/>
      <c r="K135" s="74"/>
      <c r="L135" s="36"/>
      <c r="M135" s="36"/>
      <c r="N135" s="36"/>
      <c r="O135" s="36"/>
    </row>
    <row r="136" spans="1:15" s="27" customFormat="1" ht="15" customHeight="1">
      <c r="A136"/>
      <c r="B136" s="90" t="s">
        <v>758</v>
      </c>
      <c r="C136" s="99">
        <v>197.2</v>
      </c>
      <c r="D136" s="74"/>
      <c r="E136" s="74"/>
      <c r="F136" s="74"/>
      <c r="G136" s="74"/>
      <c r="H136" s="74"/>
      <c r="I136" s="74"/>
      <c r="J136" s="74"/>
      <c r="K136" s="74"/>
      <c r="L136" s="36"/>
      <c r="M136" s="36"/>
      <c r="N136" s="36"/>
      <c r="O136" s="36"/>
    </row>
    <row r="137" spans="1:15" s="27" customFormat="1" ht="15" customHeight="1">
      <c r="A137"/>
      <c r="B137" s="90" t="s">
        <v>760</v>
      </c>
      <c r="C137" s="99">
        <v>2748.65</v>
      </c>
      <c r="D137" s="74"/>
      <c r="E137" s="74"/>
      <c r="F137" s="74"/>
      <c r="G137" s="74"/>
      <c r="H137" s="74"/>
      <c r="I137" s="74"/>
      <c r="J137" s="74"/>
      <c r="K137" s="74"/>
      <c r="L137" s="36"/>
      <c r="M137" s="36"/>
      <c r="N137" s="36"/>
      <c r="O137" s="36"/>
    </row>
    <row r="138" spans="1:15" s="27" customFormat="1" ht="15" customHeight="1">
      <c r="A138"/>
      <c r="B138" s="90" t="s">
        <v>761</v>
      </c>
      <c r="C138" s="99">
        <v>1632.76</v>
      </c>
      <c r="D138" s="74"/>
      <c r="E138" s="74"/>
      <c r="F138" s="74"/>
      <c r="G138" s="74"/>
      <c r="H138" s="74"/>
      <c r="I138" s="74"/>
      <c r="J138" s="74"/>
      <c r="K138" s="74"/>
      <c r="L138" s="36"/>
      <c r="M138" s="36"/>
      <c r="N138" s="36"/>
      <c r="O138" s="36"/>
    </row>
    <row r="139" spans="1:15" s="27" customFormat="1" ht="15" customHeight="1">
      <c r="A139"/>
      <c r="B139" s="94" t="s">
        <v>762</v>
      </c>
      <c r="C139" s="101">
        <v>1750</v>
      </c>
      <c r="D139" s="74"/>
      <c r="E139" s="74"/>
      <c r="F139" s="74"/>
      <c r="G139" s="74"/>
      <c r="H139" s="74"/>
      <c r="I139" s="74"/>
      <c r="J139" s="74"/>
      <c r="K139" s="74"/>
      <c r="L139" s="36"/>
      <c r="M139" s="36"/>
      <c r="N139" s="36"/>
      <c r="O139" s="36"/>
    </row>
    <row r="140" spans="1:15" s="27" customFormat="1" ht="23.25" customHeight="1">
      <c r="A140"/>
      <c r="B140" s="96" t="s">
        <v>485</v>
      </c>
      <c r="C140" s="102">
        <f>C106+C114+C122+C126+C131</f>
        <v>146844.53</v>
      </c>
      <c r="D140" s="74"/>
      <c r="E140" s="74"/>
      <c r="F140" s="74"/>
      <c r="G140" s="74"/>
      <c r="H140" s="74"/>
      <c r="I140" s="74"/>
      <c r="J140" s="74"/>
      <c r="K140" s="74"/>
      <c r="L140" s="36"/>
      <c r="M140" s="36"/>
      <c r="N140" s="36"/>
      <c r="O140" s="36"/>
    </row>
    <row r="141" spans="1:15" s="27" customFormat="1" ht="12" customHeight="1">
      <c r="A141"/>
      <c r="B141" s="32" t="s">
        <v>707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36"/>
      <c r="M141" s="36"/>
      <c r="N141" s="36"/>
      <c r="O141" s="36"/>
    </row>
    <row r="142" spans="1:15" s="27" customFormat="1" ht="23.25" customHeight="1">
      <c r="A142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36"/>
      <c r="M142" s="36"/>
      <c r="N142" s="36"/>
      <c r="O142" s="36"/>
    </row>
    <row r="143" spans="1:15" s="27" customFormat="1" ht="23.25" customHeight="1">
      <c r="A143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36"/>
      <c r="M143" s="36"/>
      <c r="N143" s="36"/>
      <c r="O143" s="36"/>
    </row>
    <row r="144" spans="1:15" s="27" customFormat="1" ht="23.25" customHeight="1">
      <c r="A144"/>
      <c r="B144" s="59" t="s">
        <v>770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36"/>
      <c r="M144" s="36"/>
      <c r="N144" s="36"/>
      <c r="O144" s="36"/>
    </row>
    <row r="145" spans="1:15" s="27" customFormat="1" ht="36.75" customHeight="1">
      <c r="A145"/>
      <c r="B145" s="61" t="s">
        <v>767</v>
      </c>
      <c r="C145" s="63" t="s">
        <v>768</v>
      </c>
      <c r="D145" s="74"/>
      <c r="E145" s="74"/>
      <c r="F145" s="74"/>
      <c r="G145" s="74"/>
      <c r="H145" s="74"/>
      <c r="I145" s="74"/>
      <c r="J145" s="74"/>
      <c r="K145" s="74"/>
      <c r="L145" s="36"/>
      <c r="M145" s="36"/>
      <c r="N145" s="36"/>
      <c r="O145" s="36"/>
    </row>
    <row r="146" spans="1:15" s="27" customFormat="1" ht="23.25" customHeight="1">
      <c r="A146"/>
      <c r="B146" s="103" t="s">
        <v>41</v>
      </c>
      <c r="C146" s="104">
        <v>4</v>
      </c>
      <c r="D146" s="74"/>
      <c r="E146" s="74"/>
      <c r="F146" s="74"/>
      <c r="G146" s="74"/>
      <c r="H146" s="74"/>
      <c r="I146" s="74"/>
      <c r="J146" s="74"/>
      <c r="K146" s="74"/>
      <c r="L146" s="36"/>
      <c r="M146" s="36"/>
      <c r="N146" s="36"/>
      <c r="O146" s="36"/>
    </row>
    <row r="147" spans="1:15" s="27" customFormat="1" ht="15" customHeight="1">
      <c r="A147"/>
      <c r="B147" s="105" t="s">
        <v>748</v>
      </c>
      <c r="C147" s="106">
        <v>1</v>
      </c>
      <c r="D147" s="74"/>
      <c r="E147" s="74"/>
      <c r="F147" s="74"/>
      <c r="G147" s="74"/>
      <c r="H147" s="74"/>
      <c r="I147" s="74"/>
      <c r="J147" s="74"/>
      <c r="K147" s="74"/>
      <c r="L147" s="36"/>
      <c r="M147" s="36"/>
      <c r="N147" s="36"/>
      <c r="O147" s="36"/>
    </row>
    <row r="148" spans="1:15" s="27" customFormat="1" ht="15" customHeight="1">
      <c r="A148"/>
      <c r="B148" s="105" t="s">
        <v>754</v>
      </c>
      <c r="C148" s="106">
        <v>3</v>
      </c>
      <c r="D148" s="74"/>
      <c r="E148" s="74"/>
      <c r="F148" s="74"/>
      <c r="G148" s="74"/>
      <c r="H148" s="74"/>
      <c r="I148" s="74"/>
      <c r="J148" s="74"/>
      <c r="K148" s="74"/>
      <c r="L148" s="36"/>
      <c r="M148" s="36"/>
      <c r="N148" s="36"/>
      <c r="O148" s="36"/>
    </row>
    <row r="149" spans="1:15" s="27" customFormat="1" ht="23.25" customHeight="1">
      <c r="A149"/>
      <c r="B149" s="107" t="s">
        <v>52</v>
      </c>
      <c r="C149" s="108">
        <v>15</v>
      </c>
      <c r="D149" s="74"/>
      <c r="E149" s="74"/>
      <c r="F149" s="74"/>
      <c r="G149" s="74"/>
      <c r="H149" s="74"/>
      <c r="I149" s="74"/>
      <c r="J149" s="74"/>
      <c r="K149" s="74"/>
      <c r="L149" s="36"/>
      <c r="M149" s="36"/>
      <c r="N149" s="36"/>
      <c r="O149" s="36"/>
    </row>
    <row r="150" spans="1:15" s="27" customFormat="1" ht="15" customHeight="1">
      <c r="A150"/>
      <c r="B150" s="105" t="s">
        <v>746</v>
      </c>
      <c r="C150" s="106">
        <v>1</v>
      </c>
      <c r="D150" s="74"/>
      <c r="E150" s="74"/>
      <c r="F150" s="74"/>
      <c r="G150" s="74"/>
      <c r="H150" s="74"/>
      <c r="I150" s="74"/>
      <c r="J150" s="74"/>
      <c r="K150" s="74"/>
      <c r="L150" s="36"/>
      <c r="M150" s="36"/>
      <c r="N150" s="36"/>
      <c r="O150" s="36"/>
    </row>
    <row r="151" spans="1:15" s="27" customFormat="1" ht="15" customHeight="1">
      <c r="A151"/>
      <c r="B151" s="105" t="s">
        <v>747</v>
      </c>
      <c r="C151" s="106">
        <v>1</v>
      </c>
      <c r="D151" s="74"/>
      <c r="E151" s="74"/>
      <c r="F151" s="74"/>
      <c r="G151" s="74"/>
      <c r="H151" s="74"/>
      <c r="I151" s="74"/>
      <c r="J151" s="74"/>
      <c r="K151" s="74"/>
      <c r="L151" s="36"/>
      <c r="M151" s="36"/>
      <c r="N151" s="36"/>
      <c r="O151" s="36"/>
    </row>
    <row r="152" spans="1:15" s="27" customFormat="1" ht="15" customHeight="1">
      <c r="A152"/>
      <c r="B152" s="105" t="s">
        <v>751</v>
      </c>
      <c r="C152" s="106">
        <v>1</v>
      </c>
      <c r="D152" s="74"/>
      <c r="E152" s="74"/>
      <c r="F152" s="74"/>
      <c r="G152" s="74"/>
      <c r="H152" s="74"/>
      <c r="I152" s="74"/>
      <c r="J152" s="74"/>
      <c r="K152" s="74"/>
      <c r="L152" s="36"/>
      <c r="M152" s="36"/>
      <c r="N152" s="36"/>
      <c r="O152" s="36"/>
    </row>
    <row r="153" spans="1:15" s="27" customFormat="1" ht="15" customHeight="1">
      <c r="A153"/>
      <c r="B153" s="105" t="s">
        <v>752</v>
      </c>
      <c r="C153" s="106">
        <v>2</v>
      </c>
      <c r="D153" s="74"/>
      <c r="E153" s="74"/>
      <c r="F153" s="74"/>
      <c r="G153" s="74"/>
      <c r="H153" s="74"/>
      <c r="I153" s="74"/>
      <c r="J153" s="74"/>
      <c r="K153" s="74"/>
      <c r="L153" s="36"/>
      <c r="M153" s="36"/>
      <c r="N153" s="36"/>
      <c r="O153" s="36"/>
    </row>
    <row r="154" spans="1:15" s="27" customFormat="1" ht="15" customHeight="1">
      <c r="A154"/>
      <c r="B154" s="105" t="s">
        <v>755</v>
      </c>
      <c r="C154" s="106">
        <v>1</v>
      </c>
      <c r="D154" s="74"/>
      <c r="E154" s="74"/>
      <c r="F154" s="74"/>
      <c r="G154" s="74"/>
      <c r="H154" s="74"/>
      <c r="I154" s="74"/>
      <c r="J154" s="74"/>
      <c r="K154" s="74"/>
      <c r="L154" s="36"/>
      <c r="M154" s="36"/>
      <c r="N154" s="36"/>
      <c r="O154" s="36"/>
    </row>
    <row r="155" spans="1:15" s="27" customFormat="1" ht="15" customHeight="1">
      <c r="A155"/>
      <c r="B155" s="105" t="s">
        <v>756</v>
      </c>
      <c r="C155" s="106">
        <v>3</v>
      </c>
      <c r="D155" s="74"/>
      <c r="E155" s="74"/>
      <c r="F155" s="74"/>
      <c r="G155" s="74"/>
      <c r="H155" s="74"/>
      <c r="I155" s="74"/>
      <c r="J155" s="74"/>
      <c r="K155" s="74"/>
      <c r="L155" s="36"/>
      <c r="M155" s="36"/>
      <c r="N155" s="36"/>
      <c r="O155" s="36"/>
    </row>
    <row r="156" spans="1:15" s="27" customFormat="1" ht="15" customHeight="1">
      <c r="A156"/>
      <c r="B156" s="105" t="s">
        <v>759</v>
      </c>
      <c r="C156" s="106">
        <v>2</v>
      </c>
      <c r="D156" s="74"/>
      <c r="E156" s="74"/>
      <c r="F156" s="74"/>
      <c r="G156" s="74"/>
      <c r="H156" s="74"/>
      <c r="I156" s="74"/>
      <c r="J156" s="74"/>
      <c r="K156" s="74"/>
      <c r="L156" s="36"/>
      <c r="M156" s="36"/>
      <c r="N156" s="36"/>
      <c r="O156" s="36"/>
    </row>
    <row r="157" spans="1:15" s="27" customFormat="1" ht="15" customHeight="1">
      <c r="A157"/>
      <c r="B157" s="105" t="s">
        <v>760</v>
      </c>
      <c r="C157" s="106">
        <v>3</v>
      </c>
      <c r="D157" s="74"/>
      <c r="E157" s="74"/>
      <c r="F157" s="74"/>
      <c r="G157" s="74"/>
      <c r="H157" s="74"/>
      <c r="I157" s="74"/>
      <c r="J157" s="74"/>
      <c r="K157" s="74"/>
      <c r="L157" s="36"/>
      <c r="M157" s="36"/>
      <c r="N157" s="36"/>
      <c r="O157" s="36"/>
    </row>
    <row r="158" spans="1:15" s="27" customFormat="1" ht="15" customHeight="1">
      <c r="A158"/>
      <c r="B158" s="105" t="s">
        <v>761</v>
      </c>
      <c r="C158" s="106">
        <v>1</v>
      </c>
      <c r="D158" s="74"/>
      <c r="E158" s="74"/>
      <c r="F158" s="74"/>
      <c r="G158" s="74"/>
      <c r="H158" s="74"/>
      <c r="I158" s="74"/>
      <c r="J158" s="74"/>
      <c r="K158" s="74"/>
      <c r="L158" s="36"/>
      <c r="M158" s="36"/>
      <c r="N158" s="36"/>
      <c r="O158" s="36"/>
    </row>
    <row r="159" spans="1:15" s="27" customFormat="1" ht="23.25" customHeight="1">
      <c r="A159"/>
      <c r="B159" s="107" t="s">
        <v>37</v>
      </c>
      <c r="C159" s="108">
        <v>53</v>
      </c>
      <c r="D159" s="74"/>
      <c r="E159" s="74"/>
      <c r="F159" s="74"/>
      <c r="G159" s="74"/>
      <c r="H159" s="74"/>
      <c r="I159" s="74"/>
      <c r="J159" s="74"/>
      <c r="K159" s="74"/>
      <c r="L159" s="36"/>
      <c r="M159" s="36"/>
      <c r="N159" s="36"/>
      <c r="O159" s="36"/>
    </row>
    <row r="160" spans="1:15" s="27" customFormat="1" ht="15" customHeight="1">
      <c r="A160"/>
      <c r="B160" s="105" t="s">
        <v>745</v>
      </c>
      <c r="C160" s="106">
        <v>1</v>
      </c>
      <c r="D160" s="74"/>
      <c r="E160" s="74"/>
      <c r="F160" s="74"/>
      <c r="G160" s="74"/>
      <c r="H160" s="74"/>
      <c r="I160" s="74"/>
      <c r="J160" s="74"/>
      <c r="K160" s="74"/>
      <c r="L160" s="36"/>
      <c r="M160" s="36"/>
      <c r="N160" s="36"/>
      <c r="O160" s="36"/>
    </row>
    <row r="161" spans="1:15" s="27" customFormat="1" ht="15" customHeight="1">
      <c r="A161"/>
      <c r="B161" s="105" t="s">
        <v>746</v>
      </c>
      <c r="C161" s="106">
        <v>4</v>
      </c>
      <c r="D161" s="74"/>
      <c r="E161" s="74"/>
      <c r="F161" s="74"/>
      <c r="G161" s="74"/>
      <c r="H161" s="74"/>
      <c r="I161" s="74"/>
      <c r="J161" s="74"/>
      <c r="K161" s="74"/>
      <c r="L161" s="36"/>
      <c r="M161" s="36"/>
      <c r="N161" s="36"/>
      <c r="O161" s="36"/>
    </row>
    <row r="162" spans="1:15" s="27" customFormat="1" ht="15" customHeight="1">
      <c r="A162"/>
      <c r="B162" s="105" t="s">
        <v>747</v>
      </c>
      <c r="C162" s="106">
        <v>6</v>
      </c>
      <c r="D162" s="74"/>
      <c r="E162" s="74"/>
      <c r="F162" s="74"/>
      <c r="G162" s="74"/>
      <c r="H162" s="74"/>
      <c r="I162" s="74"/>
      <c r="J162" s="74"/>
      <c r="K162" s="74"/>
      <c r="L162" s="36"/>
      <c r="M162" s="36"/>
      <c r="N162" s="36"/>
      <c r="O162" s="36"/>
    </row>
    <row r="163" spans="1:15" s="27" customFormat="1" ht="15" customHeight="1">
      <c r="A163"/>
      <c r="B163" s="105" t="s">
        <v>748</v>
      </c>
      <c r="C163" s="106">
        <v>2</v>
      </c>
      <c r="D163" s="74"/>
      <c r="E163" s="74"/>
      <c r="F163" s="74"/>
      <c r="G163" s="74"/>
      <c r="H163" s="74"/>
      <c r="I163" s="74"/>
      <c r="J163" s="74"/>
      <c r="K163" s="74"/>
      <c r="L163" s="18"/>
      <c r="M163" s="18"/>
      <c r="N163" s="36"/>
      <c r="O163" s="36"/>
    </row>
    <row r="164" spans="1:15" s="27" customFormat="1" ht="15" customHeight="1">
      <c r="A164"/>
      <c r="B164" s="105" t="s">
        <v>749</v>
      </c>
      <c r="C164" s="106">
        <v>27</v>
      </c>
      <c r="D164" s="74"/>
      <c r="E164" s="74"/>
      <c r="F164" s="74"/>
      <c r="G164" s="74"/>
      <c r="H164" s="74"/>
      <c r="I164" s="74"/>
      <c r="J164" s="74"/>
      <c r="K164" s="74"/>
      <c r="L164" s="18"/>
      <c r="M164" s="18"/>
      <c r="N164" s="36"/>
      <c r="O164" s="36"/>
    </row>
    <row r="165" spans="1:15" s="27" customFormat="1" ht="15" customHeight="1">
      <c r="A165"/>
      <c r="B165" s="105" t="s">
        <v>750</v>
      </c>
      <c r="C165" s="106">
        <v>7</v>
      </c>
      <c r="D165" s="74"/>
      <c r="E165" s="74"/>
      <c r="F165" s="74"/>
      <c r="G165" s="74"/>
      <c r="H165" s="74"/>
      <c r="I165" s="74"/>
      <c r="J165" s="74"/>
      <c r="K165" s="74"/>
      <c r="L165" s="18"/>
      <c r="M165" s="18"/>
      <c r="N165" s="36"/>
      <c r="O165" s="36"/>
    </row>
    <row r="166" spans="1:15" s="27" customFormat="1" ht="15" customHeight="1">
      <c r="A166"/>
      <c r="B166" s="105" t="s">
        <v>754</v>
      </c>
      <c r="C166" s="106">
        <v>1</v>
      </c>
      <c r="D166" s="74"/>
      <c r="E166" s="74"/>
      <c r="F166" s="74"/>
      <c r="G166" s="74"/>
      <c r="H166" s="74"/>
      <c r="I166" s="74"/>
      <c r="J166" s="74"/>
      <c r="K166" s="74"/>
      <c r="L166" s="18"/>
      <c r="M166" s="18"/>
      <c r="N166" s="36"/>
      <c r="O166" s="36"/>
    </row>
    <row r="167" spans="1:15" s="27" customFormat="1" ht="15" customHeight="1">
      <c r="A167"/>
      <c r="B167" s="105" t="s">
        <v>755</v>
      </c>
      <c r="C167" s="106">
        <v>1</v>
      </c>
      <c r="D167" s="74"/>
      <c r="E167" s="74"/>
      <c r="F167" s="74"/>
      <c r="G167" s="74"/>
      <c r="H167" s="74"/>
      <c r="I167" s="74"/>
      <c r="J167" s="74"/>
      <c r="K167" s="74"/>
      <c r="L167" s="18"/>
      <c r="M167" s="18"/>
      <c r="N167" s="36"/>
      <c r="O167" s="36"/>
    </row>
    <row r="168" spans="1:15" s="27" customFormat="1" ht="15" customHeight="1">
      <c r="A168"/>
      <c r="B168" s="105" t="s">
        <v>757</v>
      </c>
      <c r="C168" s="106">
        <v>1</v>
      </c>
      <c r="D168" s="74"/>
      <c r="E168" s="74"/>
      <c r="F168" s="74"/>
      <c r="G168" s="74"/>
      <c r="H168" s="74"/>
      <c r="I168" s="74"/>
      <c r="J168" s="74"/>
      <c r="K168" s="74"/>
      <c r="L168" s="18"/>
      <c r="M168" s="18"/>
      <c r="N168" s="36"/>
      <c r="O168" s="36"/>
    </row>
    <row r="169" spans="1:15" s="27" customFormat="1" ht="15" customHeight="1">
      <c r="A169"/>
      <c r="B169" s="105" t="s">
        <v>759</v>
      </c>
      <c r="C169" s="106">
        <v>1</v>
      </c>
      <c r="D169" s="74"/>
      <c r="E169" s="74"/>
      <c r="F169" s="74"/>
      <c r="G169" s="74"/>
      <c r="H169" s="74"/>
      <c r="I169" s="74"/>
      <c r="J169" s="74"/>
      <c r="K169" s="74"/>
      <c r="L169" s="18"/>
      <c r="M169" s="18"/>
      <c r="N169" s="36"/>
      <c r="O169" s="36"/>
    </row>
    <row r="170" spans="1:15" s="27" customFormat="1" ht="15" customHeight="1">
      <c r="A170"/>
      <c r="B170" s="105" t="s">
        <v>760</v>
      </c>
      <c r="C170" s="106">
        <v>1</v>
      </c>
      <c r="D170" s="74"/>
      <c r="E170" s="74"/>
      <c r="F170" s="74"/>
      <c r="G170" s="74"/>
      <c r="H170" s="74"/>
      <c r="I170" s="74"/>
      <c r="J170" s="74"/>
      <c r="K170" s="74"/>
      <c r="L170" s="18"/>
      <c r="M170" s="18"/>
      <c r="N170" s="36"/>
      <c r="O170" s="36"/>
    </row>
    <row r="171" spans="1:15" s="27" customFormat="1" ht="15" customHeight="1">
      <c r="A171"/>
      <c r="B171" s="105" t="s">
        <v>763</v>
      </c>
      <c r="C171" s="106">
        <v>1</v>
      </c>
      <c r="D171" s="74"/>
      <c r="E171" s="74"/>
      <c r="F171" s="74"/>
      <c r="G171" s="74"/>
      <c r="H171" s="74"/>
      <c r="I171" s="74"/>
      <c r="J171" s="74"/>
      <c r="K171" s="74"/>
      <c r="L171" s="18"/>
      <c r="M171" s="18"/>
      <c r="N171" s="36"/>
      <c r="O171" s="36"/>
    </row>
    <row r="172" spans="1:15" s="27" customFormat="1" ht="23.25" customHeight="1">
      <c r="A172"/>
      <c r="B172" s="107" t="s">
        <v>90</v>
      </c>
      <c r="C172" s="108">
        <v>9</v>
      </c>
      <c r="D172" s="74"/>
      <c r="E172" s="74"/>
      <c r="F172" s="74"/>
      <c r="G172" s="74"/>
      <c r="H172" s="74"/>
      <c r="I172" s="74"/>
      <c r="J172" s="74"/>
      <c r="K172" s="74"/>
      <c r="L172" s="18"/>
      <c r="M172" s="18"/>
      <c r="N172" s="36"/>
      <c r="O172" s="36"/>
    </row>
    <row r="173" spans="1:15" s="27" customFormat="1" ht="15" customHeight="1">
      <c r="A173"/>
      <c r="B173" s="105" t="s">
        <v>746</v>
      </c>
      <c r="C173" s="106">
        <v>2</v>
      </c>
      <c r="D173" s="74"/>
      <c r="E173" s="74"/>
      <c r="F173" s="74"/>
      <c r="G173" s="74"/>
      <c r="H173" s="74"/>
      <c r="I173" s="74"/>
      <c r="J173" s="74"/>
      <c r="K173" s="74"/>
      <c r="L173" s="18"/>
      <c r="M173" s="18"/>
      <c r="N173" s="36"/>
      <c r="O173" s="36"/>
    </row>
    <row r="174" spans="1:15" s="27" customFormat="1" ht="15" customHeight="1">
      <c r="A174"/>
      <c r="B174" s="105" t="s">
        <v>747</v>
      </c>
      <c r="C174" s="106">
        <v>2</v>
      </c>
      <c r="D174" s="74"/>
      <c r="E174" s="74"/>
      <c r="F174" s="74"/>
      <c r="G174" s="74"/>
      <c r="H174" s="74"/>
      <c r="I174" s="74"/>
      <c r="J174" s="74"/>
      <c r="K174" s="74"/>
      <c r="L174" s="18"/>
      <c r="M174" s="18"/>
      <c r="N174" s="36"/>
      <c r="O174" s="36"/>
    </row>
    <row r="175" spans="1:15" s="27" customFormat="1" ht="15" customHeight="1">
      <c r="A175"/>
      <c r="B175" s="105" t="s">
        <v>754</v>
      </c>
      <c r="C175" s="106">
        <v>3</v>
      </c>
      <c r="D175" s="74"/>
      <c r="E175" s="74"/>
      <c r="F175" s="74"/>
      <c r="G175" s="74"/>
      <c r="H175" s="74"/>
      <c r="I175" s="74"/>
      <c r="J175" s="74"/>
      <c r="K175" s="74"/>
      <c r="L175" s="18"/>
      <c r="M175" s="18"/>
      <c r="N175" s="36"/>
      <c r="O175" s="36"/>
    </row>
    <row r="176" spans="1:15" s="27" customFormat="1" ht="15" customHeight="1">
      <c r="A176"/>
      <c r="B176" s="105" t="s">
        <v>759</v>
      </c>
      <c r="C176" s="106">
        <v>1</v>
      </c>
      <c r="D176" s="74"/>
      <c r="E176" s="74"/>
      <c r="F176" s="74"/>
      <c r="G176" s="74"/>
      <c r="H176" s="74"/>
      <c r="I176" s="74"/>
      <c r="J176" s="74"/>
      <c r="K176" s="74"/>
      <c r="L176" s="18"/>
      <c r="M176" s="18"/>
      <c r="N176" s="36"/>
      <c r="O176" s="36"/>
    </row>
    <row r="177" spans="1:15" s="27" customFormat="1" ht="15" customHeight="1">
      <c r="A177"/>
      <c r="B177" s="105" t="s">
        <v>760</v>
      </c>
      <c r="C177" s="106">
        <v>1</v>
      </c>
      <c r="D177" s="74"/>
      <c r="E177" s="74"/>
      <c r="F177" s="74"/>
      <c r="G177" s="74"/>
      <c r="H177" s="74"/>
      <c r="I177" s="74"/>
      <c r="J177" s="74"/>
      <c r="K177" s="74"/>
      <c r="L177" s="18"/>
      <c r="M177" s="18"/>
      <c r="N177" s="36"/>
      <c r="O177" s="36"/>
    </row>
    <row r="178" spans="1:15" s="27" customFormat="1" ht="23.25" customHeight="1">
      <c r="A178"/>
      <c r="B178" s="107" t="s">
        <v>33</v>
      </c>
      <c r="C178" s="108">
        <v>5</v>
      </c>
      <c r="D178" s="74"/>
      <c r="E178" s="74"/>
      <c r="F178" s="74"/>
      <c r="G178" s="74"/>
      <c r="H178" s="74"/>
      <c r="I178" s="74"/>
      <c r="J178" s="74"/>
      <c r="K178" s="74"/>
      <c r="L178" s="18"/>
      <c r="M178" s="18"/>
      <c r="N178" s="36"/>
      <c r="O178" s="36"/>
    </row>
    <row r="179" spans="1:15" s="27" customFormat="1" ht="15" customHeight="1">
      <c r="A179"/>
      <c r="B179" s="105" t="s">
        <v>746</v>
      </c>
      <c r="C179" s="106">
        <v>2</v>
      </c>
      <c r="D179" s="74"/>
      <c r="E179" s="74"/>
      <c r="F179" s="74"/>
      <c r="G179" s="74"/>
      <c r="H179" s="74"/>
      <c r="I179" s="74"/>
      <c r="J179" s="74"/>
      <c r="K179" s="74"/>
      <c r="L179" s="18"/>
      <c r="M179" s="18"/>
      <c r="N179" s="36"/>
      <c r="O179" s="36"/>
    </row>
    <row r="180" spans="1:15" s="27" customFormat="1" ht="15" customHeight="1">
      <c r="A180"/>
      <c r="B180" s="105" t="s">
        <v>747</v>
      </c>
      <c r="C180" s="106">
        <v>2</v>
      </c>
      <c r="D180" s="74"/>
      <c r="E180" s="74"/>
      <c r="F180" s="74"/>
      <c r="G180" s="74"/>
      <c r="H180" s="74"/>
      <c r="I180" s="74"/>
      <c r="J180" s="74"/>
      <c r="K180" s="74"/>
      <c r="L180" s="18"/>
      <c r="M180" s="18"/>
      <c r="N180" s="36"/>
      <c r="O180" s="36"/>
    </row>
    <row r="181" spans="1:15" s="27" customFormat="1" ht="15" customHeight="1">
      <c r="A181"/>
      <c r="B181" s="105" t="s">
        <v>754</v>
      </c>
      <c r="C181" s="106">
        <v>1</v>
      </c>
      <c r="D181" s="74"/>
      <c r="E181" s="74"/>
      <c r="F181" s="74"/>
      <c r="G181" s="74"/>
      <c r="H181" s="74"/>
      <c r="I181" s="74"/>
      <c r="J181" s="74"/>
      <c r="K181" s="74"/>
      <c r="L181" s="18"/>
      <c r="M181" s="18"/>
      <c r="N181" s="36"/>
      <c r="O181" s="36"/>
    </row>
    <row r="182" spans="1:15" s="27" customFormat="1" ht="23.25" customHeight="1">
      <c r="A182"/>
      <c r="B182" s="107" t="s">
        <v>94</v>
      </c>
      <c r="C182" s="108">
        <v>22</v>
      </c>
      <c r="D182" s="74"/>
      <c r="E182" s="74"/>
      <c r="F182" s="74"/>
      <c r="G182" s="74"/>
      <c r="H182" s="74"/>
      <c r="I182" s="74"/>
      <c r="J182" s="74"/>
      <c r="K182" s="74"/>
      <c r="L182" s="18"/>
      <c r="M182" s="18"/>
      <c r="N182" s="36"/>
      <c r="O182" s="36"/>
    </row>
    <row r="183" spans="1:15" s="27" customFormat="1" ht="15" customHeight="1">
      <c r="A183"/>
      <c r="B183" s="105" t="s">
        <v>746</v>
      </c>
      <c r="C183" s="106">
        <v>7</v>
      </c>
      <c r="D183" s="74"/>
      <c r="E183" s="74"/>
      <c r="F183" s="74"/>
      <c r="G183" s="74"/>
      <c r="H183" s="74"/>
      <c r="I183" s="74"/>
      <c r="J183" s="74"/>
      <c r="K183" s="74"/>
      <c r="L183" s="18"/>
      <c r="M183" s="18"/>
      <c r="N183" s="36"/>
      <c r="O183" s="36"/>
    </row>
    <row r="184" spans="1:15" s="27" customFormat="1" ht="15" customHeight="1">
      <c r="A184"/>
      <c r="B184" s="105" t="s">
        <v>747</v>
      </c>
      <c r="C184" s="106">
        <v>2</v>
      </c>
      <c r="D184" s="74"/>
      <c r="E184" s="74"/>
      <c r="F184" s="74"/>
      <c r="G184" s="74"/>
      <c r="H184" s="74"/>
      <c r="I184" s="74"/>
      <c r="J184" s="74"/>
      <c r="K184" s="74"/>
      <c r="L184" s="18"/>
      <c r="M184" s="18"/>
      <c r="N184" s="36"/>
      <c r="O184" s="36"/>
    </row>
    <row r="185" spans="1:15" s="27" customFormat="1" ht="15" customHeight="1">
      <c r="A185"/>
      <c r="B185" s="105" t="s">
        <v>748</v>
      </c>
      <c r="C185" s="106">
        <v>2</v>
      </c>
      <c r="D185" s="74"/>
      <c r="E185" s="74"/>
      <c r="F185" s="74"/>
      <c r="G185" s="74"/>
      <c r="H185" s="74"/>
      <c r="I185" s="74"/>
      <c r="J185" s="74"/>
      <c r="K185" s="74"/>
      <c r="L185" s="18"/>
      <c r="M185" s="18"/>
      <c r="N185" s="36"/>
      <c r="O185" s="36"/>
    </row>
    <row r="186" spans="1:15" s="27" customFormat="1" ht="15" customHeight="1">
      <c r="A186"/>
      <c r="B186" s="105" t="s">
        <v>749</v>
      </c>
      <c r="C186" s="106">
        <v>2</v>
      </c>
      <c r="D186" s="74"/>
      <c r="E186" s="74"/>
      <c r="F186" s="74"/>
      <c r="G186" s="74"/>
      <c r="H186" s="74"/>
      <c r="I186" s="74"/>
      <c r="J186" s="74"/>
      <c r="K186" s="74"/>
      <c r="L186" s="18"/>
      <c r="M186" s="18"/>
      <c r="N186" s="36"/>
      <c r="O186" s="36"/>
    </row>
    <row r="187" spans="1:15" s="27" customFormat="1" ht="15" customHeight="1">
      <c r="A187"/>
      <c r="B187" s="105" t="s">
        <v>750</v>
      </c>
      <c r="C187" s="106">
        <v>5</v>
      </c>
      <c r="D187" s="74"/>
      <c r="E187" s="74"/>
      <c r="F187" s="74"/>
      <c r="G187" s="74"/>
      <c r="H187" s="74"/>
      <c r="I187" s="74"/>
      <c r="J187" s="74"/>
      <c r="K187" s="74"/>
      <c r="L187" s="18"/>
      <c r="M187" s="18"/>
      <c r="N187" s="36"/>
      <c r="O187" s="36"/>
    </row>
    <row r="188" spans="1:15" s="27" customFormat="1" ht="15" customHeight="1">
      <c r="A188"/>
      <c r="B188" s="105" t="s">
        <v>753</v>
      </c>
      <c r="C188" s="106">
        <v>1</v>
      </c>
      <c r="D188" s="74"/>
      <c r="E188" s="74"/>
      <c r="F188" s="74"/>
      <c r="G188" s="74"/>
      <c r="H188" s="74"/>
      <c r="I188" s="74"/>
      <c r="J188" s="74"/>
      <c r="K188" s="74"/>
      <c r="L188" s="18"/>
      <c r="M188" s="18"/>
      <c r="N188" s="36"/>
      <c r="O188" s="36"/>
    </row>
    <row r="189" spans="1:15" s="27" customFormat="1" ht="15" customHeight="1">
      <c r="A189"/>
      <c r="B189" s="105" t="s">
        <v>758</v>
      </c>
      <c r="C189" s="106">
        <v>1</v>
      </c>
      <c r="D189" s="74"/>
      <c r="E189" s="74"/>
      <c r="F189" s="74"/>
      <c r="G189" s="74"/>
      <c r="H189" s="74"/>
      <c r="I189" s="74"/>
      <c r="J189" s="74"/>
      <c r="K189" s="74"/>
      <c r="L189" s="18"/>
      <c r="M189" s="18"/>
      <c r="N189" s="36"/>
      <c r="O189" s="36"/>
    </row>
    <row r="190" spans="1:15" s="27" customFormat="1" ht="15" customHeight="1">
      <c r="A190"/>
      <c r="B190" s="105" t="s">
        <v>759</v>
      </c>
      <c r="C190" s="106">
        <v>2</v>
      </c>
      <c r="D190" s="74"/>
      <c r="E190" s="74"/>
      <c r="F190" s="74"/>
      <c r="G190" s="74"/>
      <c r="H190" s="74"/>
      <c r="I190" s="74"/>
      <c r="J190" s="74"/>
      <c r="K190" s="74"/>
      <c r="L190" s="18"/>
      <c r="M190" s="18"/>
      <c r="N190" s="36"/>
      <c r="O190" s="36"/>
    </row>
    <row r="191" spans="1:15" s="27" customFormat="1" ht="23.25" customHeight="1">
      <c r="A191"/>
      <c r="B191" s="107" t="s">
        <v>103</v>
      </c>
      <c r="C191" s="108">
        <v>3</v>
      </c>
      <c r="D191" s="74"/>
      <c r="E191" s="74"/>
      <c r="F191" s="74"/>
      <c r="G191" s="74"/>
      <c r="H191" s="74"/>
      <c r="I191" s="74"/>
      <c r="J191" s="74"/>
      <c r="K191" s="74"/>
      <c r="L191" s="18"/>
      <c r="M191" s="18"/>
      <c r="N191" s="36"/>
      <c r="O191" s="36"/>
    </row>
    <row r="192" spans="1:15" s="27" customFormat="1" ht="15" customHeight="1">
      <c r="A192"/>
      <c r="B192" s="105" t="s">
        <v>746</v>
      </c>
      <c r="C192" s="106">
        <v>1</v>
      </c>
      <c r="D192" s="74"/>
      <c r="E192" s="74"/>
      <c r="F192" s="74"/>
      <c r="G192" s="74"/>
      <c r="H192" s="74"/>
      <c r="I192" s="74"/>
      <c r="J192" s="74"/>
      <c r="K192" s="74"/>
      <c r="L192" s="18"/>
      <c r="M192" s="18"/>
      <c r="N192" s="36"/>
      <c r="O192" s="36"/>
    </row>
    <row r="193" spans="1:15" s="27" customFormat="1" ht="15" customHeight="1">
      <c r="A193"/>
      <c r="B193" s="105" t="s">
        <v>747</v>
      </c>
      <c r="C193" s="106">
        <v>2</v>
      </c>
      <c r="D193" s="74"/>
      <c r="E193" s="74"/>
      <c r="F193" s="74"/>
      <c r="G193" s="74"/>
      <c r="H193" s="74"/>
      <c r="I193" s="74"/>
      <c r="J193" s="74"/>
      <c r="K193" s="74"/>
      <c r="L193" s="18"/>
      <c r="M193" s="18"/>
      <c r="N193" s="36"/>
      <c r="O193" s="36"/>
    </row>
    <row r="194" spans="1:15" s="27" customFormat="1" ht="23.25" customHeight="1">
      <c r="A194"/>
      <c r="B194" s="107" t="s">
        <v>16</v>
      </c>
      <c r="C194" s="108">
        <v>63</v>
      </c>
      <c r="D194" s="74"/>
      <c r="E194" s="74"/>
      <c r="F194" s="74"/>
      <c r="G194" s="74"/>
      <c r="H194" s="74"/>
      <c r="I194" s="74"/>
      <c r="J194" s="74"/>
      <c r="K194" s="74"/>
      <c r="L194" s="18"/>
      <c r="M194" s="18"/>
      <c r="N194" s="36"/>
      <c r="O194" s="36"/>
    </row>
    <row r="195" spans="1:15" s="27" customFormat="1" ht="15" customHeight="1">
      <c r="A195"/>
      <c r="B195" s="105" t="s">
        <v>746</v>
      </c>
      <c r="C195" s="106">
        <v>1</v>
      </c>
      <c r="D195" s="74"/>
      <c r="E195" s="74"/>
      <c r="F195" s="74"/>
      <c r="G195" s="74"/>
      <c r="H195" s="74"/>
      <c r="I195" s="74"/>
      <c r="J195" s="74"/>
      <c r="K195" s="74"/>
      <c r="L195" s="18"/>
      <c r="M195" s="18"/>
      <c r="N195" s="36"/>
      <c r="O195" s="36"/>
    </row>
    <row r="196" spans="1:15" s="27" customFormat="1" ht="15" customHeight="1">
      <c r="A196"/>
      <c r="B196" s="105" t="s">
        <v>747</v>
      </c>
      <c r="C196" s="106">
        <v>3</v>
      </c>
      <c r="D196" s="74"/>
      <c r="E196" s="74"/>
      <c r="F196" s="74"/>
      <c r="G196" s="74"/>
      <c r="H196" s="74"/>
      <c r="I196" s="74"/>
      <c r="J196" s="74"/>
      <c r="K196" s="74"/>
      <c r="L196" s="18"/>
      <c r="M196" s="18"/>
      <c r="N196" s="36"/>
      <c r="O196" s="36"/>
    </row>
    <row r="197" spans="1:15" s="27" customFormat="1" ht="15" customHeight="1">
      <c r="A197"/>
      <c r="B197" s="105" t="s">
        <v>748</v>
      </c>
      <c r="C197" s="106">
        <v>2</v>
      </c>
      <c r="D197" s="74"/>
      <c r="E197" s="74"/>
      <c r="F197" s="74"/>
      <c r="G197" s="74"/>
      <c r="H197" s="74"/>
      <c r="I197" s="74"/>
      <c r="J197" s="74"/>
      <c r="K197" s="74"/>
      <c r="L197" s="18"/>
      <c r="M197" s="18"/>
      <c r="N197" s="36"/>
      <c r="O197" s="36"/>
    </row>
    <row r="198" spans="1:15" s="27" customFormat="1" ht="15" customHeight="1">
      <c r="A198"/>
      <c r="B198" s="105" t="s">
        <v>749</v>
      </c>
      <c r="C198" s="106">
        <v>15</v>
      </c>
      <c r="D198" s="74"/>
      <c r="E198" s="74"/>
      <c r="F198" s="74"/>
      <c r="G198" s="74"/>
      <c r="H198" s="74"/>
      <c r="I198" s="74"/>
      <c r="J198" s="74"/>
      <c r="K198" s="74"/>
      <c r="L198" s="18"/>
      <c r="M198" s="18"/>
      <c r="N198" s="36"/>
      <c r="O198" s="36"/>
    </row>
    <row r="199" spans="1:15" s="27" customFormat="1" ht="15" customHeight="1">
      <c r="A199"/>
      <c r="B199" s="105" t="s">
        <v>750</v>
      </c>
      <c r="C199" s="106">
        <v>13</v>
      </c>
      <c r="D199" s="74"/>
      <c r="E199" s="74"/>
      <c r="F199" s="74"/>
      <c r="G199" s="74"/>
      <c r="H199" s="74"/>
      <c r="I199" s="74"/>
      <c r="J199" s="74"/>
      <c r="K199" s="74"/>
      <c r="L199" s="18"/>
      <c r="M199" s="18"/>
      <c r="N199" s="36"/>
      <c r="O199" s="36"/>
    </row>
    <row r="200" spans="1:15" s="27" customFormat="1" ht="15" customHeight="1">
      <c r="A200"/>
      <c r="B200" s="105" t="s">
        <v>753</v>
      </c>
      <c r="C200" s="106">
        <v>9</v>
      </c>
      <c r="D200" s="74"/>
      <c r="E200" s="74"/>
      <c r="F200" s="74"/>
      <c r="G200" s="74"/>
      <c r="H200" s="74"/>
      <c r="I200" s="74"/>
      <c r="J200" s="74"/>
      <c r="K200" s="74"/>
      <c r="L200" s="18"/>
      <c r="M200" s="18"/>
      <c r="N200" s="36"/>
      <c r="O200" s="36"/>
    </row>
    <row r="201" spans="1:15" s="27" customFormat="1" ht="15" customHeight="1">
      <c r="A201"/>
      <c r="B201" s="105" t="s">
        <v>757</v>
      </c>
      <c r="C201" s="106">
        <v>1</v>
      </c>
      <c r="D201" s="74"/>
      <c r="E201" s="74"/>
      <c r="F201" s="74"/>
      <c r="G201" s="74"/>
      <c r="H201" s="74"/>
      <c r="I201" s="74"/>
      <c r="J201" s="74"/>
      <c r="K201" s="74"/>
      <c r="L201" s="18"/>
      <c r="M201" s="18"/>
      <c r="N201" s="36"/>
      <c r="O201" s="36"/>
    </row>
    <row r="202" spans="1:15" s="27" customFormat="1" ht="15" customHeight="1">
      <c r="A202"/>
      <c r="B202" s="105" t="s">
        <v>759</v>
      </c>
      <c r="C202" s="106">
        <v>9</v>
      </c>
      <c r="D202" s="74"/>
      <c r="E202" s="74"/>
      <c r="F202" s="74"/>
      <c r="G202" s="74"/>
      <c r="H202" s="74"/>
      <c r="I202" s="74"/>
      <c r="J202" s="74"/>
      <c r="K202" s="74"/>
      <c r="L202" s="18"/>
      <c r="M202" s="18"/>
      <c r="N202" s="36"/>
      <c r="O202" s="36"/>
    </row>
    <row r="203" spans="1:15" s="27" customFormat="1" ht="15" customHeight="1">
      <c r="A203"/>
      <c r="B203" s="105" t="s">
        <v>760</v>
      </c>
      <c r="C203" s="106">
        <v>4</v>
      </c>
      <c r="D203" s="74"/>
      <c r="E203" s="74"/>
      <c r="F203" s="74"/>
      <c r="G203" s="74"/>
      <c r="H203" s="74"/>
      <c r="I203" s="74"/>
      <c r="J203" s="74"/>
      <c r="K203" s="74"/>
      <c r="L203" s="18"/>
      <c r="M203" s="18"/>
      <c r="N203" s="36"/>
      <c r="O203" s="36"/>
    </row>
    <row r="204" spans="1:15" s="27" customFormat="1" ht="15" customHeight="1">
      <c r="A204"/>
      <c r="B204" s="105" t="s">
        <v>761</v>
      </c>
      <c r="C204" s="106">
        <v>5</v>
      </c>
      <c r="D204" s="74"/>
      <c r="E204" s="74"/>
      <c r="F204" s="74"/>
      <c r="G204" s="74"/>
      <c r="H204" s="74"/>
      <c r="I204" s="74"/>
      <c r="J204" s="74"/>
      <c r="K204" s="74"/>
      <c r="L204" s="18"/>
      <c r="M204" s="18"/>
      <c r="N204" s="36"/>
      <c r="O204" s="36"/>
    </row>
    <row r="205" spans="1:15" s="27" customFormat="1" ht="15" customHeight="1">
      <c r="A205"/>
      <c r="B205" s="105" t="s">
        <v>762</v>
      </c>
      <c r="C205" s="106">
        <v>1</v>
      </c>
      <c r="D205" s="74"/>
      <c r="E205" s="74"/>
      <c r="F205" s="74"/>
      <c r="G205" s="74"/>
      <c r="H205" s="74"/>
      <c r="I205" s="74"/>
      <c r="J205" s="74"/>
      <c r="K205" s="74"/>
      <c r="L205" s="18"/>
      <c r="M205" s="18"/>
      <c r="N205" s="36"/>
      <c r="O205" s="36"/>
    </row>
    <row r="206" spans="1:15" s="27" customFormat="1" ht="23.25" customHeight="1">
      <c r="A206"/>
      <c r="B206" s="107" t="s">
        <v>24</v>
      </c>
      <c r="C206" s="108">
        <v>38</v>
      </c>
      <c r="D206" s="74"/>
      <c r="E206" s="74"/>
      <c r="F206" s="74"/>
      <c r="G206" s="74"/>
      <c r="H206" s="74"/>
      <c r="I206" s="74"/>
      <c r="J206" s="74"/>
      <c r="K206" s="74"/>
      <c r="L206" s="18"/>
      <c r="M206" s="18"/>
      <c r="N206" s="36"/>
      <c r="O206" s="36"/>
    </row>
    <row r="207" spans="1:15" s="27" customFormat="1" ht="15" customHeight="1">
      <c r="A207"/>
      <c r="B207" s="105" t="s">
        <v>745</v>
      </c>
      <c r="C207" s="106">
        <v>2</v>
      </c>
      <c r="D207" s="74"/>
      <c r="E207" s="74"/>
      <c r="F207" s="74"/>
      <c r="G207" s="74"/>
      <c r="H207" s="74"/>
      <c r="I207" s="74"/>
      <c r="J207" s="74"/>
      <c r="K207" s="74"/>
      <c r="L207" s="18"/>
      <c r="M207" s="18"/>
      <c r="N207" s="36"/>
      <c r="O207" s="36"/>
    </row>
    <row r="208" spans="1:15" s="27" customFormat="1" ht="15" customHeight="1">
      <c r="A208"/>
      <c r="B208" s="105" t="s">
        <v>747</v>
      </c>
      <c r="C208" s="106">
        <v>2</v>
      </c>
      <c r="D208" s="74"/>
      <c r="E208" s="74"/>
      <c r="F208" s="74"/>
      <c r="G208" s="74"/>
      <c r="H208" s="74"/>
      <c r="I208" s="74"/>
      <c r="J208" s="74"/>
      <c r="K208" s="74"/>
      <c r="L208" s="18"/>
      <c r="M208" s="18"/>
      <c r="N208" s="36"/>
      <c r="O208" s="36"/>
    </row>
    <row r="209" spans="1:15" s="27" customFormat="1" ht="15" customHeight="1">
      <c r="A209"/>
      <c r="B209" s="105" t="s">
        <v>748</v>
      </c>
      <c r="C209" s="106">
        <v>2</v>
      </c>
      <c r="D209" s="74"/>
      <c r="E209" s="74"/>
      <c r="F209" s="74"/>
      <c r="G209" s="74"/>
      <c r="H209" s="74"/>
      <c r="I209" s="74"/>
      <c r="J209" s="74"/>
      <c r="K209" s="74"/>
      <c r="L209" s="18"/>
      <c r="M209" s="18"/>
      <c r="N209" s="36"/>
      <c r="O209" s="36"/>
    </row>
    <row r="210" spans="1:15" s="27" customFormat="1" ht="15" customHeight="1">
      <c r="A210"/>
      <c r="B210" s="105" t="s">
        <v>749</v>
      </c>
      <c r="C210" s="106">
        <v>9</v>
      </c>
      <c r="D210" s="74"/>
      <c r="E210" s="74"/>
      <c r="F210" s="74"/>
      <c r="G210" s="74"/>
      <c r="H210" s="74"/>
      <c r="I210" s="74"/>
      <c r="J210" s="74"/>
      <c r="K210" s="74"/>
      <c r="L210" s="18"/>
      <c r="M210" s="18"/>
      <c r="N210" s="36"/>
      <c r="O210" s="36"/>
    </row>
    <row r="211" spans="1:15" s="27" customFormat="1" ht="15" customHeight="1">
      <c r="A211"/>
      <c r="B211" s="105" t="s">
        <v>750</v>
      </c>
      <c r="C211" s="106">
        <v>5</v>
      </c>
      <c r="D211" s="74"/>
      <c r="E211" s="74"/>
      <c r="F211" s="74"/>
      <c r="G211" s="74"/>
      <c r="H211" s="74"/>
      <c r="I211" s="74"/>
      <c r="J211" s="74"/>
      <c r="K211" s="74"/>
      <c r="L211" s="18"/>
      <c r="M211" s="18"/>
      <c r="N211" s="36"/>
      <c r="O211" s="36"/>
    </row>
    <row r="212" spans="1:15" s="27" customFormat="1" ht="15" customHeight="1">
      <c r="A212"/>
      <c r="B212" s="105" t="s">
        <v>751</v>
      </c>
      <c r="C212" s="106">
        <v>2</v>
      </c>
      <c r="D212" s="74"/>
      <c r="E212" s="74"/>
      <c r="F212" s="74"/>
      <c r="G212" s="74"/>
      <c r="H212" s="74"/>
      <c r="I212" s="74"/>
      <c r="J212" s="74"/>
      <c r="K212" s="74"/>
      <c r="L212" s="18"/>
      <c r="M212" s="18"/>
      <c r="N212" s="36"/>
      <c r="O212" s="36"/>
    </row>
    <row r="213" spans="1:15" s="27" customFormat="1" ht="15" customHeight="1">
      <c r="A213"/>
      <c r="B213" s="105" t="s">
        <v>753</v>
      </c>
      <c r="C213" s="106">
        <v>3</v>
      </c>
      <c r="D213" s="74"/>
      <c r="E213" s="74"/>
      <c r="F213" s="74"/>
      <c r="G213" s="74"/>
      <c r="H213" s="74"/>
      <c r="I213" s="74"/>
      <c r="J213" s="74"/>
      <c r="K213" s="74"/>
      <c r="L213" s="18"/>
      <c r="M213" s="18"/>
      <c r="N213" s="36"/>
      <c r="O213" s="36"/>
    </row>
    <row r="214" spans="1:15" s="27" customFormat="1" ht="15" customHeight="1">
      <c r="A214"/>
      <c r="B214" s="105" t="s">
        <v>755</v>
      </c>
      <c r="C214" s="106">
        <v>1</v>
      </c>
      <c r="D214" s="74"/>
      <c r="E214" s="74"/>
      <c r="F214" s="74"/>
      <c r="G214" s="74"/>
      <c r="H214" s="74"/>
      <c r="I214" s="74"/>
      <c r="J214" s="74"/>
      <c r="K214" s="74"/>
      <c r="L214" s="18"/>
      <c r="M214" s="18"/>
      <c r="N214" s="36"/>
      <c r="O214" s="36"/>
    </row>
    <row r="215" spans="1:15" s="27" customFormat="1" ht="15" customHeight="1">
      <c r="A215"/>
      <c r="B215" s="105" t="s">
        <v>759</v>
      </c>
      <c r="C215" s="106">
        <v>4</v>
      </c>
      <c r="D215" s="74"/>
      <c r="E215" s="74"/>
      <c r="F215" s="74"/>
      <c r="G215" s="74"/>
      <c r="H215" s="74"/>
      <c r="I215" s="74"/>
      <c r="J215" s="74"/>
      <c r="K215" s="74"/>
      <c r="L215" s="18"/>
      <c r="M215" s="18"/>
      <c r="N215" s="36"/>
      <c r="O215" s="36"/>
    </row>
    <row r="216" spans="1:15" s="27" customFormat="1" ht="15" customHeight="1">
      <c r="A216"/>
      <c r="B216" s="105" t="s">
        <v>760</v>
      </c>
      <c r="C216" s="106">
        <v>6</v>
      </c>
      <c r="D216" s="74"/>
      <c r="E216" s="74"/>
      <c r="F216" s="74"/>
      <c r="G216" s="74"/>
      <c r="H216" s="74"/>
      <c r="I216" s="74"/>
      <c r="J216" s="74"/>
      <c r="K216" s="74"/>
      <c r="L216" s="18"/>
      <c r="M216" s="18"/>
      <c r="N216" s="36"/>
      <c r="O216" s="36"/>
    </row>
    <row r="217" spans="1:15" s="27" customFormat="1" ht="15" customHeight="1">
      <c r="A217"/>
      <c r="B217" s="105" t="s">
        <v>761</v>
      </c>
      <c r="C217" s="106">
        <v>2</v>
      </c>
      <c r="D217" s="74"/>
      <c r="E217" s="74"/>
      <c r="F217" s="74"/>
      <c r="G217" s="74"/>
      <c r="H217" s="74"/>
      <c r="I217" s="74"/>
      <c r="J217" s="74"/>
      <c r="K217" s="74"/>
      <c r="L217" s="18"/>
      <c r="M217" s="18"/>
      <c r="N217" s="36"/>
      <c r="O217" s="36"/>
    </row>
    <row r="218" spans="1:15" s="27" customFormat="1" ht="23.25" customHeight="1">
      <c r="A218"/>
      <c r="B218" s="107" t="s">
        <v>21</v>
      </c>
      <c r="C218" s="108">
        <v>10</v>
      </c>
      <c r="D218" s="74"/>
      <c r="E218" s="74"/>
      <c r="F218" s="74"/>
      <c r="G218" s="74"/>
      <c r="H218" s="74"/>
      <c r="I218" s="74"/>
      <c r="J218" s="74"/>
      <c r="K218" s="74"/>
      <c r="L218" s="18"/>
      <c r="M218" s="18"/>
      <c r="N218" s="36"/>
      <c r="O218" s="36"/>
    </row>
    <row r="219" spans="1:15" s="27" customFormat="1" ht="15" customHeight="1">
      <c r="A219"/>
      <c r="B219" s="105" t="s">
        <v>746</v>
      </c>
      <c r="C219" s="106">
        <v>2</v>
      </c>
      <c r="D219" s="74"/>
      <c r="E219" s="74"/>
      <c r="F219" s="74"/>
      <c r="G219" s="74"/>
      <c r="H219" s="74"/>
      <c r="I219" s="74"/>
      <c r="J219" s="74"/>
      <c r="K219" s="74"/>
      <c r="L219" s="18"/>
      <c r="M219" s="18"/>
      <c r="N219" s="36"/>
      <c r="O219" s="36"/>
    </row>
    <row r="220" spans="1:15" s="27" customFormat="1" ht="15" customHeight="1">
      <c r="A220"/>
      <c r="B220" s="105" t="s">
        <v>747</v>
      </c>
      <c r="C220" s="106">
        <v>6</v>
      </c>
      <c r="D220" s="74"/>
      <c r="E220" s="74"/>
      <c r="F220" s="74"/>
      <c r="G220" s="74"/>
      <c r="H220" s="74"/>
      <c r="I220" s="74"/>
      <c r="J220" s="74"/>
      <c r="K220" s="74"/>
      <c r="L220" s="18"/>
      <c r="M220" s="18"/>
      <c r="N220" s="36"/>
      <c r="O220" s="36"/>
    </row>
    <row r="221" spans="1:15" s="27" customFormat="1" ht="15" customHeight="1">
      <c r="A221"/>
      <c r="B221" s="105" t="s">
        <v>749</v>
      </c>
      <c r="C221" s="106">
        <v>1</v>
      </c>
      <c r="D221" s="74"/>
      <c r="E221" s="74"/>
      <c r="F221" s="74"/>
      <c r="G221" s="74"/>
      <c r="H221" s="74"/>
      <c r="I221" s="74"/>
      <c r="J221" s="74"/>
      <c r="K221" s="74"/>
      <c r="L221" s="18"/>
      <c r="M221" s="18"/>
      <c r="N221" s="36"/>
      <c r="O221" s="36"/>
    </row>
    <row r="222" spans="1:15" s="27" customFormat="1" ht="15" customHeight="1">
      <c r="A222"/>
      <c r="B222" s="105" t="s">
        <v>754</v>
      </c>
      <c r="C222" s="106">
        <v>1</v>
      </c>
      <c r="D222" s="74"/>
      <c r="E222" s="74"/>
      <c r="F222" s="74"/>
      <c r="G222" s="74"/>
      <c r="H222" s="74"/>
      <c r="I222" s="74"/>
      <c r="J222" s="74"/>
      <c r="K222" s="74"/>
      <c r="L222" s="18"/>
      <c r="M222" s="18"/>
      <c r="N222" s="36"/>
      <c r="O222" s="36"/>
    </row>
    <row r="223" spans="1:15" s="27" customFormat="1" ht="23.25" customHeight="1">
      <c r="A223"/>
      <c r="B223" s="107" t="s">
        <v>47</v>
      </c>
      <c r="C223" s="108">
        <v>29</v>
      </c>
      <c r="D223" s="74"/>
      <c r="E223" s="74"/>
      <c r="F223" s="74"/>
      <c r="G223" s="74"/>
      <c r="H223" s="74"/>
      <c r="I223" s="74"/>
      <c r="J223" s="74"/>
      <c r="K223" s="74"/>
      <c r="L223" s="18"/>
      <c r="M223" s="18"/>
      <c r="N223" s="36"/>
      <c r="O223" s="36"/>
    </row>
    <row r="224" spans="1:15" s="27" customFormat="1" ht="15" customHeight="1">
      <c r="A224"/>
      <c r="B224" s="105" t="s">
        <v>746</v>
      </c>
      <c r="C224" s="106">
        <v>3</v>
      </c>
      <c r="D224" s="74"/>
      <c r="E224" s="74"/>
      <c r="F224" s="74"/>
      <c r="G224" s="74"/>
      <c r="H224" s="74"/>
      <c r="I224" s="74"/>
      <c r="J224" s="74"/>
      <c r="K224" s="74"/>
      <c r="L224" s="18"/>
      <c r="M224" s="18"/>
      <c r="N224" s="36"/>
      <c r="O224" s="36"/>
    </row>
    <row r="225" spans="1:15" s="27" customFormat="1" ht="15" customHeight="1">
      <c r="A225"/>
      <c r="B225" s="105" t="s">
        <v>748</v>
      </c>
      <c r="C225" s="106">
        <v>5</v>
      </c>
      <c r="D225" s="74"/>
      <c r="E225" s="74"/>
      <c r="F225" s="74"/>
      <c r="G225" s="74"/>
      <c r="H225" s="74"/>
      <c r="I225" s="74"/>
      <c r="J225" s="74"/>
      <c r="K225" s="74"/>
      <c r="L225" s="18"/>
      <c r="M225" s="18"/>
      <c r="N225" s="36"/>
      <c r="O225" s="36"/>
    </row>
    <row r="226" spans="1:15" s="27" customFormat="1" ht="15" customHeight="1">
      <c r="A226"/>
      <c r="B226" s="105" t="s">
        <v>750</v>
      </c>
      <c r="C226" s="106">
        <v>9</v>
      </c>
      <c r="D226" s="74"/>
      <c r="E226" s="74"/>
      <c r="F226" s="74"/>
      <c r="G226" s="74"/>
      <c r="H226" s="74"/>
      <c r="I226" s="74"/>
      <c r="J226" s="74"/>
      <c r="K226" s="74"/>
      <c r="L226" s="18"/>
      <c r="M226" s="18"/>
      <c r="N226" s="36"/>
      <c r="O226" s="36"/>
    </row>
    <row r="227" spans="1:15" s="27" customFormat="1" ht="15" customHeight="1">
      <c r="A227"/>
      <c r="B227" s="105" t="s">
        <v>753</v>
      </c>
      <c r="C227" s="106">
        <v>3</v>
      </c>
      <c r="D227" s="74"/>
      <c r="E227" s="74"/>
      <c r="F227" s="74"/>
      <c r="G227" s="74"/>
      <c r="H227" s="74"/>
      <c r="I227" s="74"/>
      <c r="J227" s="74"/>
      <c r="K227" s="74"/>
      <c r="L227" s="18"/>
      <c r="M227" s="18"/>
      <c r="N227" s="36"/>
      <c r="O227" s="36"/>
    </row>
    <row r="228" spans="1:15" s="27" customFormat="1" ht="15" customHeight="1">
      <c r="A228"/>
      <c r="B228" s="105" t="s">
        <v>758</v>
      </c>
      <c r="C228" s="106">
        <v>1</v>
      </c>
      <c r="D228" s="74"/>
      <c r="E228" s="74"/>
      <c r="F228" s="74"/>
      <c r="G228" s="74"/>
      <c r="H228" s="74"/>
      <c r="I228" s="74"/>
      <c r="J228" s="74"/>
      <c r="K228" s="74"/>
      <c r="L228" s="18"/>
      <c r="M228" s="18"/>
      <c r="N228" s="36"/>
      <c r="O228" s="36"/>
    </row>
    <row r="229" spans="1:15" s="27" customFormat="1" ht="15" customHeight="1">
      <c r="A229"/>
      <c r="B229" s="105" t="s">
        <v>759</v>
      </c>
      <c r="C229" s="106">
        <v>2</v>
      </c>
      <c r="D229" s="74"/>
      <c r="E229" s="74"/>
      <c r="F229" s="74"/>
      <c r="G229" s="74"/>
      <c r="H229" s="74"/>
      <c r="I229" s="74"/>
      <c r="J229" s="74"/>
      <c r="K229" s="74"/>
      <c r="L229" s="18"/>
      <c r="M229" s="18"/>
      <c r="N229" s="36"/>
      <c r="O229" s="36"/>
    </row>
    <row r="230" spans="1:15" s="27" customFormat="1" ht="15" customHeight="1">
      <c r="A230"/>
      <c r="B230" s="105" t="s">
        <v>761</v>
      </c>
      <c r="C230" s="106">
        <v>4</v>
      </c>
      <c r="D230" s="74"/>
      <c r="E230" s="74"/>
      <c r="F230" s="74"/>
      <c r="G230" s="74"/>
      <c r="H230" s="74"/>
      <c r="I230" s="74"/>
      <c r="J230" s="74"/>
      <c r="K230" s="74"/>
      <c r="L230" s="18"/>
      <c r="M230" s="18"/>
      <c r="N230" s="36"/>
      <c r="O230" s="36"/>
    </row>
    <row r="231" spans="1:15" s="27" customFormat="1" ht="15" customHeight="1">
      <c r="A231"/>
      <c r="B231" s="109" t="s">
        <v>762</v>
      </c>
      <c r="C231" s="110">
        <v>2</v>
      </c>
      <c r="D231" s="74"/>
      <c r="E231" s="74"/>
      <c r="F231" s="74"/>
      <c r="G231" s="74"/>
      <c r="H231" s="74"/>
      <c r="I231" s="74"/>
      <c r="J231" s="74"/>
      <c r="K231" s="74"/>
      <c r="L231" s="18"/>
      <c r="M231" s="18"/>
      <c r="N231" s="36"/>
      <c r="O231" s="36"/>
    </row>
    <row r="232" spans="1:15" s="27" customFormat="1" ht="23.25" customHeight="1">
      <c r="A232"/>
      <c r="B232" s="111" t="s">
        <v>485</v>
      </c>
      <c r="C232" s="112">
        <f>C146+C149+C159+C172+C178+C182+C191+C194+C206+C218+C223</f>
        <v>251</v>
      </c>
      <c r="D232" s="74"/>
      <c r="E232" s="74"/>
      <c r="F232" s="74"/>
      <c r="G232" s="74"/>
      <c r="H232" s="74"/>
      <c r="I232" s="74"/>
      <c r="J232" s="74"/>
      <c r="K232" s="74"/>
      <c r="L232" s="18"/>
      <c r="M232" s="18"/>
      <c r="N232" s="36"/>
      <c r="O232" s="36"/>
    </row>
    <row r="233" spans="1:15" s="27" customFormat="1" ht="12" customHeight="1">
      <c r="A233"/>
      <c r="B233" s="32" t="s">
        <v>707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18"/>
      <c r="M233" s="18"/>
      <c r="N233" s="36"/>
      <c r="O233" s="36"/>
    </row>
    <row r="234" spans="1:15" s="27" customFormat="1" ht="23.25" customHeight="1">
      <c r="A23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18"/>
      <c r="M234" s="18"/>
      <c r="N234" s="36"/>
      <c r="O234" s="36"/>
    </row>
    <row r="235" spans="1:15" s="27" customFormat="1" ht="23.25" customHeight="1">
      <c r="A235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18"/>
      <c r="M235" s="18"/>
      <c r="N235" s="36"/>
      <c r="O235" s="36"/>
    </row>
    <row r="236" spans="1:15" s="27" customFormat="1" ht="23.25" customHeight="1">
      <c r="A236"/>
      <c r="B236" s="59" t="s">
        <v>771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18"/>
      <c r="M236" s="18"/>
      <c r="N236" s="36"/>
      <c r="O236" s="36"/>
    </row>
    <row r="237" spans="1:15" s="27" customFormat="1" ht="23.25" customHeight="1">
      <c r="A237"/>
      <c r="B237" s="61" t="s">
        <v>767</v>
      </c>
      <c r="C237" s="63" t="s">
        <v>768</v>
      </c>
      <c r="D237" s="74"/>
      <c r="E237" s="74"/>
      <c r="F237" s="74"/>
      <c r="G237" s="74"/>
      <c r="H237" s="74"/>
      <c r="I237" s="74"/>
      <c r="J237" s="74"/>
      <c r="K237" s="74"/>
      <c r="L237" s="18"/>
      <c r="M237" s="18"/>
      <c r="N237" s="36"/>
      <c r="O237" s="36"/>
    </row>
    <row r="238" spans="1:15" s="27" customFormat="1" ht="23.25" customHeight="1">
      <c r="A238"/>
      <c r="B238" s="103" t="s">
        <v>41</v>
      </c>
      <c r="C238" s="113">
        <v>23290</v>
      </c>
      <c r="D238" s="74"/>
      <c r="E238" s="74"/>
      <c r="F238" s="74"/>
      <c r="G238" s="74"/>
      <c r="H238" s="74"/>
      <c r="I238" s="74"/>
      <c r="J238" s="74"/>
      <c r="K238" s="74"/>
      <c r="L238" s="18"/>
      <c r="M238" s="18"/>
      <c r="N238" s="36"/>
      <c r="O238" s="36"/>
    </row>
    <row r="239" spans="1:15" s="27" customFormat="1" ht="15" customHeight="1">
      <c r="A239"/>
      <c r="B239" s="105" t="s">
        <v>748</v>
      </c>
      <c r="C239" s="114">
        <v>1080</v>
      </c>
      <c r="D239" s="74"/>
      <c r="E239" s="74"/>
      <c r="F239" s="74"/>
      <c r="G239" s="74"/>
      <c r="H239" s="74"/>
      <c r="I239" s="74"/>
      <c r="J239" s="74"/>
      <c r="K239" s="74"/>
      <c r="L239" s="18"/>
      <c r="M239" s="18"/>
      <c r="N239" s="36"/>
      <c r="O239" s="36"/>
    </row>
    <row r="240" spans="1:15" s="27" customFormat="1" ht="15" customHeight="1">
      <c r="A240"/>
      <c r="B240" s="105" t="s">
        <v>754</v>
      </c>
      <c r="C240" s="114">
        <v>22210</v>
      </c>
      <c r="D240" s="74"/>
      <c r="E240" s="74"/>
      <c r="F240" s="74"/>
      <c r="G240" s="74"/>
      <c r="H240" s="74"/>
      <c r="I240" s="74"/>
      <c r="J240" s="74"/>
      <c r="K240" s="74"/>
      <c r="L240" s="18"/>
      <c r="M240" s="18"/>
      <c r="N240" s="36"/>
      <c r="O240" s="36"/>
    </row>
    <row r="241" spans="1:15" s="27" customFormat="1" ht="23.25" customHeight="1">
      <c r="A241"/>
      <c r="B241" s="107" t="s">
        <v>52</v>
      </c>
      <c r="C241" s="115">
        <v>33450.550000000003</v>
      </c>
      <c r="D241" s="74"/>
      <c r="E241" s="74"/>
      <c r="F241" s="74"/>
      <c r="G241" s="74"/>
      <c r="H241" s="74"/>
      <c r="I241" s="74"/>
      <c r="J241" s="74"/>
      <c r="K241" s="74"/>
      <c r="L241" s="18"/>
      <c r="M241" s="18"/>
      <c r="N241" s="36"/>
      <c r="O241" s="36"/>
    </row>
    <row r="242" spans="1:15" s="27" customFormat="1" ht="15" customHeight="1">
      <c r="A242"/>
      <c r="B242" s="105" t="s">
        <v>746</v>
      </c>
      <c r="C242" s="114">
        <v>985</v>
      </c>
      <c r="D242" s="74"/>
      <c r="E242" s="74"/>
      <c r="F242" s="74"/>
      <c r="G242" s="74"/>
      <c r="H242" s="74"/>
      <c r="I242" s="74"/>
      <c r="J242" s="74"/>
      <c r="K242" s="74"/>
      <c r="L242" s="18"/>
      <c r="M242" s="18"/>
      <c r="N242" s="36"/>
      <c r="O242" s="36"/>
    </row>
    <row r="243" spans="1:15" s="27" customFormat="1" ht="15" customHeight="1">
      <c r="A243"/>
      <c r="B243" s="105" t="s">
        <v>747</v>
      </c>
      <c r="C243" s="114">
        <v>405</v>
      </c>
      <c r="D243" s="74"/>
      <c r="E243" s="74"/>
      <c r="F243" s="74"/>
      <c r="G243" s="74"/>
      <c r="H243" s="74"/>
      <c r="I243" s="74"/>
      <c r="J243" s="74"/>
      <c r="K243" s="74"/>
      <c r="L243" s="18"/>
      <c r="M243" s="18"/>
      <c r="N243" s="36"/>
      <c r="O243" s="36"/>
    </row>
    <row r="244" spans="1:15" s="27" customFormat="1" ht="15" customHeight="1">
      <c r="A244"/>
      <c r="B244" s="105" t="s">
        <v>751</v>
      </c>
      <c r="C244" s="114">
        <v>8000</v>
      </c>
      <c r="D244" s="74"/>
      <c r="E244" s="74"/>
      <c r="F244" s="74"/>
      <c r="G244" s="74"/>
      <c r="H244" s="74"/>
      <c r="I244" s="74"/>
      <c r="J244" s="74"/>
      <c r="K244" s="74"/>
      <c r="L244" s="18"/>
      <c r="M244" s="18"/>
      <c r="N244" s="36"/>
      <c r="O244" s="36"/>
    </row>
    <row r="245" spans="1:15" s="27" customFormat="1" ht="15" customHeight="1">
      <c r="A245"/>
      <c r="B245" s="105" t="s">
        <v>752</v>
      </c>
      <c r="C245" s="114">
        <v>8466.66</v>
      </c>
      <c r="D245" s="74"/>
      <c r="E245" s="74"/>
      <c r="F245" s="74"/>
      <c r="G245" s="74"/>
      <c r="H245" s="74"/>
      <c r="I245" s="74"/>
      <c r="J245" s="74"/>
      <c r="K245" s="74"/>
      <c r="L245" s="18"/>
      <c r="M245" s="18"/>
      <c r="N245" s="36"/>
      <c r="O245" s="36"/>
    </row>
    <row r="246" spans="1:15" s="27" customFormat="1" ht="15" customHeight="1">
      <c r="A246"/>
      <c r="B246" s="105" t="s">
        <v>755</v>
      </c>
      <c r="C246" s="114">
        <v>600</v>
      </c>
      <c r="D246" s="74"/>
      <c r="E246" s="74"/>
      <c r="F246" s="74"/>
      <c r="G246" s="74"/>
      <c r="H246" s="74"/>
      <c r="I246" s="74"/>
      <c r="J246" s="74"/>
      <c r="K246" s="74"/>
      <c r="L246" s="18"/>
      <c r="M246" s="18"/>
      <c r="N246" s="36"/>
      <c r="O246" s="36"/>
    </row>
    <row r="247" spans="1:15" s="27" customFormat="1" ht="15" customHeight="1">
      <c r="A247"/>
      <c r="B247" s="105" t="s">
        <v>756</v>
      </c>
      <c r="C247" s="114">
        <v>6249.64</v>
      </c>
      <c r="D247" s="74"/>
      <c r="E247" s="74"/>
      <c r="F247" s="74"/>
      <c r="G247" s="74"/>
      <c r="H247" s="74"/>
      <c r="I247" s="74"/>
      <c r="J247" s="74"/>
      <c r="K247" s="74"/>
      <c r="L247" s="18"/>
      <c r="M247" s="18"/>
      <c r="N247" s="36"/>
      <c r="O247" s="36"/>
    </row>
    <row r="248" spans="1:15" s="27" customFormat="1" ht="15" customHeight="1">
      <c r="A248"/>
      <c r="B248" s="105" t="s">
        <v>759</v>
      </c>
      <c r="C248" s="114">
        <v>4377.2299999999996</v>
      </c>
      <c r="D248" s="74"/>
      <c r="E248" s="74"/>
      <c r="F248" s="74"/>
      <c r="G248" s="74"/>
      <c r="H248" s="74"/>
      <c r="I248" s="74"/>
      <c r="J248" s="74"/>
      <c r="K248" s="74"/>
      <c r="L248" s="18"/>
      <c r="M248" s="18"/>
      <c r="N248" s="36"/>
      <c r="O248" s="36"/>
    </row>
    <row r="249" spans="1:15" s="27" customFormat="1" ht="15" customHeight="1">
      <c r="A249"/>
      <c r="B249" s="105" t="s">
        <v>760</v>
      </c>
      <c r="C249" s="114">
        <v>3806.77</v>
      </c>
      <c r="D249" s="74"/>
      <c r="E249" s="74"/>
      <c r="F249" s="74"/>
      <c r="G249" s="74"/>
      <c r="H249" s="74"/>
      <c r="I249" s="74"/>
      <c r="J249" s="74"/>
      <c r="K249" s="74"/>
      <c r="L249" s="18"/>
      <c r="M249" s="18"/>
      <c r="N249" s="36"/>
      <c r="O249" s="36"/>
    </row>
    <row r="250" spans="1:15" s="27" customFormat="1" ht="15" customHeight="1">
      <c r="A250"/>
      <c r="B250" s="105" t="s">
        <v>761</v>
      </c>
      <c r="C250" s="114">
        <v>560.25</v>
      </c>
      <c r="D250" s="74"/>
      <c r="E250" s="74"/>
      <c r="F250" s="74"/>
      <c r="G250" s="74"/>
      <c r="H250" s="74"/>
      <c r="I250" s="74"/>
      <c r="J250" s="74"/>
      <c r="K250" s="74"/>
      <c r="L250" s="18"/>
      <c r="M250" s="18"/>
      <c r="N250" s="36"/>
      <c r="O250" s="36"/>
    </row>
    <row r="251" spans="1:15" s="27" customFormat="1" ht="23.25" customHeight="1">
      <c r="A251"/>
      <c r="B251" s="107" t="s">
        <v>37</v>
      </c>
      <c r="C251" s="115">
        <v>62333.760000000002</v>
      </c>
      <c r="D251" s="74"/>
      <c r="E251" s="74"/>
      <c r="F251" s="74"/>
      <c r="G251" s="74"/>
      <c r="H251" s="74"/>
      <c r="I251" s="74"/>
      <c r="J251" s="74"/>
      <c r="K251" s="74"/>
      <c r="L251" s="18"/>
      <c r="M251" s="18"/>
      <c r="N251" s="36"/>
      <c r="O251" s="36"/>
    </row>
    <row r="252" spans="1:15" s="27" customFormat="1" ht="15" customHeight="1">
      <c r="A252"/>
      <c r="B252" s="105" t="s">
        <v>745</v>
      </c>
      <c r="C252" s="114">
        <v>1000</v>
      </c>
      <c r="D252" s="74"/>
      <c r="E252" s="74"/>
      <c r="F252" s="74"/>
      <c r="G252" s="74"/>
      <c r="H252" s="74"/>
      <c r="I252" s="74"/>
      <c r="J252" s="74"/>
      <c r="K252" s="74"/>
      <c r="L252" s="18"/>
      <c r="M252" s="18"/>
      <c r="N252" s="36"/>
      <c r="O252" s="36"/>
    </row>
    <row r="253" spans="1:15" s="27" customFormat="1" ht="15" customHeight="1">
      <c r="A253"/>
      <c r="B253" s="105" t="s">
        <v>746</v>
      </c>
      <c r="C253" s="114">
        <v>5775.59</v>
      </c>
      <c r="D253" s="74"/>
      <c r="E253" s="74"/>
      <c r="F253" s="74"/>
      <c r="G253" s="74"/>
      <c r="H253" s="74"/>
      <c r="I253" s="74"/>
      <c r="J253" s="74"/>
      <c r="K253" s="74"/>
      <c r="L253" s="18"/>
      <c r="M253" s="18"/>
      <c r="N253" s="36"/>
      <c r="O253" s="36"/>
    </row>
    <row r="254" spans="1:15" s="27" customFormat="1" ht="15" customHeight="1">
      <c r="A254"/>
      <c r="B254" s="105" t="s">
        <v>747</v>
      </c>
      <c r="C254" s="114">
        <v>2835</v>
      </c>
      <c r="D254" s="74"/>
      <c r="E254" s="74"/>
      <c r="F254" s="74"/>
      <c r="G254" s="74"/>
      <c r="H254" s="74"/>
      <c r="I254" s="74"/>
      <c r="J254" s="74"/>
      <c r="K254" s="74"/>
      <c r="L254" s="18"/>
      <c r="M254" s="18"/>
      <c r="N254" s="36"/>
      <c r="O254" s="36"/>
    </row>
    <row r="255" spans="1:15" s="27" customFormat="1" ht="15" customHeight="1">
      <c r="A255"/>
      <c r="B255" s="105" t="s">
        <v>748</v>
      </c>
      <c r="C255" s="114">
        <v>6825.03</v>
      </c>
      <c r="D255" s="74"/>
      <c r="E255" s="74"/>
      <c r="F255" s="74"/>
      <c r="G255" s="74"/>
      <c r="H255" s="74"/>
      <c r="I255" s="74"/>
      <c r="J255" s="74"/>
      <c r="K255" s="74"/>
      <c r="L255" s="18"/>
      <c r="M255" s="18"/>
      <c r="N255" s="36"/>
      <c r="O255" s="36"/>
    </row>
    <row r="256" spans="1:15" s="27" customFormat="1" ht="15" customHeight="1">
      <c r="A256"/>
      <c r="B256" s="105" t="s">
        <v>749</v>
      </c>
      <c r="C256" s="114">
        <v>17386.79</v>
      </c>
      <c r="D256" s="74"/>
      <c r="E256" s="74"/>
      <c r="F256" s="74"/>
      <c r="G256" s="74"/>
      <c r="H256" s="74"/>
      <c r="I256" s="74"/>
      <c r="J256" s="74"/>
      <c r="K256" s="74"/>
      <c r="L256" s="18"/>
      <c r="M256" s="18"/>
      <c r="N256" s="36"/>
      <c r="O256" s="36"/>
    </row>
    <row r="257" spans="1:15" s="27" customFormat="1" ht="15" customHeight="1">
      <c r="A257"/>
      <c r="B257" s="105" t="s">
        <v>750</v>
      </c>
      <c r="C257" s="114">
        <v>11935.8</v>
      </c>
      <c r="D257" s="74"/>
      <c r="E257" s="74"/>
      <c r="F257" s="74"/>
      <c r="G257" s="74"/>
      <c r="H257" s="74"/>
      <c r="I257" s="74"/>
      <c r="J257" s="74"/>
      <c r="K257" s="74"/>
      <c r="L257" s="18"/>
      <c r="M257" s="18"/>
      <c r="N257" s="36"/>
      <c r="O257" s="36"/>
    </row>
    <row r="258" spans="1:15" s="27" customFormat="1" ht="15" customHeight="1">
      <c r="A258"/>
      <c r="B258" s="105" t="s">
        <v>754</v>
      </c>
      <c r="C258" s="114">
        <v>7361.55</v>
      </c>
      <c r="D258" s="74"/>
      <c r="E258" s="74"/>
      <c r="F258" s="74"/>
      <c r="G258" s="74"/>
      <c r="H258" s="74"/>
      <c r="I258" s="74"/>
      <c r="J258" s="74"/>
      <c r="K258" s="74"/>
      <c r="L258" s="18"/>
      <c r="M258" s="18"/>
      <c r="N258" s="36"/>
      <c r="O258" s="36"/>
    </row>
    <row r="259" spans="1:15" s="27" customFormat="1" ht="15" customHeight="1">
      <c r="A259"/>
      <c r="B259" s="105" t="s">
        <v>755</v>
      </c>
      <c r="C259" s="114">
        <v>237</v>
      </c>
      <c r="D259" s="74"/>
      <c r="E259" s="74"/>
      <c r="F259" s="74"/>
      <c r="G259" s="74"/>
      <c r="H259" s="74"/>
      <c r="I259" s="74"/>
      <c r="J259" s="74"/>
      <c r="K259" s="74"/>
      <c r="L259" s="18"/>
      <c r="M259" s="18"/>
      <c r="N259" s="36"/>
      <c r="O259" s="36"/>
    </row>
    <row r="260" spans="1:15" s="27" customFormat="1" ht="15" customHeight="1">
      <c r="A260"/>
      <c r="B260" s="105" t="s">
        <v>757</v>
      </c>
      <c r="C260" s="114">
        <v>770.9</v>
      </c>
      <c r="D260" s="74"/>
      <c r="E260" s="74"/>
      <c r="F260" s="74"/>
      <c r="G260" s="74"/>
      <c r="H260" s="74"/>
      <c r="I260" s="74"/>
      <c r="J260" s="74"/>
      <c r="K260" s="74"/>
      <c r="L260" s="18"/>
      <c r="M260" s="18"/>
      <c r="N260" s="36"/>
      <c r="O260" s="36"/>
    </row>
    <row r="261" spans="1:15" s="27" customFormat="1" ht="15" customHeight="1">
      <c r="A261"/>
      <c r="B261" s="105" t="s">
        <v>759</v>
      </c>
      <c r="C261" s="114">
        <v>2698.34</v>
      </c>
      <c r="D261" s="74"/>
      <c r="E261" s="74"/>
      <c r="F261" s="74"/>
      <c r="G261" s="74"/>
      <c r="H261" s="74"/>
      <c r="I261" s="74"/>
      <c r="J261" s="74"/>
      <c r="K261" s="74"/>
      <c r="L261" s="18"/>
      <c r="M261" s="18"/>
      <c r="N261" s="36"/>
      <c r="O261" s="36"/>
    </row>
    <row r="262" spans="1:15" s="27" customFormat="1" ht="15" customHeight="1">
      <c r="A262"/>
      <c r="B262" s="105" t="s">
        <v>760</v>
      </c>
      <c r="C262" s="114">
        <v>2507.7600000000002</v>
      </c>
      <c r="D262" s="74"/>
      <c r="E262" s="74"/>
      <c r="F262" s="74"/>
      <c r="G262" s="74"/>
      <c r="H262" s="74"/>
      <c r="I262" s="74"/>
      <c r="J262" s="74"/>
      <c r="K262" s="74"/>
      <c r="L262" s="18"/>
      <c r="M262" s="18"/>
      <c r="N262" s="36"/>
      <c r="O262" s="36"/>
    </row>
    <row r="263" spans="1:15" s="27" customFormat="1" ht="15" customHeight="1">
      <c r="A263"/>
      <c r="B263" s="105" t="s">
        <v>763</v>
      </c>
      <c r="C263" s="114">
        <v>3000</v>
      </c>
      <c r="D263" s="74"/>
      <c r="E263" s="74"/>
      <c r="F263" s="74"/>
      <c r="G263" s="74"/>
      <c r="H263" s="74"/>
      <c r="I263" s="74"/>
      <c r="J263" s="74"/>
      <c r="K263" s="74"/>
      <c r="L263" s="18"/>
      <c r="M263" s="18"/>
      <c r="N263" s="36"/>
      <c r="O263" s="36"/>
    </row>
    <row r="264" spans="1:15" s="27" customFormat="1" ht="23.25" customHeight="1">
      <c r="A264"/>
      <c r="B264" s="107" t="s">
        <v>90</v>
      </c>
      <c r="C264" s="115">
        <v>26320.07</v>
      </c>
      <c r="D264" s="74"/>
      <c r="E264" s="74"/>
      <c r="F264" s="74"/>
      <c r="G264" s="74"/>
      <c r="H264" s="74"/>
      <c r="I264" s="74"/>
      <c r="J264" s="74"/>
      <c r="K264" s="74"/>
      <c r="L264" s="18"/>
      <c r="M264" s="18"/>
      <c r="N264" s="36"/>
      <c r="O264" s="36"/>
    </row>
    <row r="265" spans="1:15" s="27" customFormat="1" ht="15" customHeight="1">
      <c r="A265"/>
      <c r="B265" s="105" t="s">
        <v>746</v>
      </c>
      <c r="C265" s="114">
        <v>1328.57</v>
      </c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116"/>
      <c r="O265" s="116"/>
    </row>
    <row r="266" spans="1:15" s="27" customFormat="1" ht="15" customHeight="1">
      <c r="A266"/>
      <c r="B266" s="105" t="s">
        <v>747</v>
      </c>
      <c r="C266" s="114">
        <v>740</v>
      </c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116"/>
      <c r="O266" s="116"/>
    </row>
    <row r="267" spans="1:15" s="27" customFormat="1" ht="15" customHeight="1">
      <c r="A267"/>
      <c r="B267" s="105" t="s">
        <v>754</v>
      </c>
      <c r="C267" s="114">
        <v>21169.5</v>
      </c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116"/>
      <c r="O267" s="116"/>
    </row>
    <row r="268" spans="1:15" s="27" customFormat="1" ht="15" customHeight="1">
      <c r="A268"/>
      <c r="B268" s="105" t="s">
        <v>759</v>
      </c>
      <c r="C268" s="114">
        <v>2612</v>
      </c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116"/>
      <c r="O268" s="116"/>
    </row>
    <row r="269" spans="1:15" s="27" customFormat="1" ht="15" customHeight="1">
      <c r="A269"/>
      <c r="B269" s="105" t="s">
        <v>760</v>
      </c>
      <c r="C269" s="114">
        <v>470</v>
      </c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116"/>
      <c r="O269" s="116"/>
    </row>
    <row r="270" spans="1:15" s="27" customFormat="1" ht="23.25" customHeight="1">
      <c r="A270"/>
      <c r="B270" s="107" t="s">
        <v>33</v>
      </c>
      <c r="C270" s="115">
        <v>9060.5499999999993</v>
      </c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116"/>
      <c r="O270" s="116"/>
    </row>
    <row r="271" spans="1:15" s="27" customFormat="1" ht="15" customHeight="1">
      <c r="A271"/>
      <c r="B271" s="105" t="s">
        <v>746</v>
      </c>
      <c r="C271" s="114">
        <v>1180.55</v>
      </c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116"/>
      <c r="O271" s="116"/>
    </row>
    <row r="272" spans="1:15" s="27" customFormat="1" ht="15" customHeight="1">
      <c r="A272"/>
      <c r="B272" s="105" t="s">
        <v>747</v>
      </c>
      <c r="C272" s="114">
        <v>680</v>
      </c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116"/>
      <c r="O272" s="116"/>
    </row>
    <row r="273" spans="1:15" s="27" customFormat="1" ht="15" customHeight="1">
      <c r="A273"/>
      <c r="B273" s="105" t="s">
        <v>754</v>
      </c>
      <c r="C273" s="114">
        <v>7200</v>
      </c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116"/>
      <c r="O273" s="116"/>
    </row>
    <row r="274" spans="1:15" s="27" customFormat="1" ht="23.25" customHeight="1">
      <c r="A274"/>
      <c r="B274" s="107" t="s">
        <v>94</v>
      </c>
      <c r="C274" s="115">
        <v>40008.11</v>
      </c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116"/>
      <c r="O274" s="116"/>
    </row>
    <row r="275" spans="1:15" s="27" customFormat="1" ht="15" customHeight="1">
      <c r="A275"/>
      <c r="B275" s="105" t="s">
        <v>746</v>
      </c>
      <c r="C275" s="114">
        <v>8680</v>
      </c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116"/>
      <c r="O275" s="116"/>
    </row>
    <row r="276" spans="1:15" s="27" customFormat="1" ht="15" customHeight="1">
      <c r="A276"/>
      <c r="B276" s="105" t="s">
        <v>747</v>
      </c>
      <c r="C276" s="114">
        <v>1350</v>
      </c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116"/>
      <c r="O276" s="116"/>
    </row>
    <row r="277" spans="1:15" s="27" customFormat="1" ht="15" customHeight="1">
      <c r="A277"/>
      <c r="B277" s="105" t="s">
        <v>748</v>
      </c>
      <c r="C277" s="114">
        <v>9642.2099999999991</v>
      </c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116"/>
      <c r="O277" s="116"/>
    </row>
    <row r="278" spans="1:15" s="27" customFormat="1" ht="15" customHeight="1">
      <c r="A278"/>
      <c r="B278" s="105" t="s">
        <v>749</v>
      </c>
      <c r="C278" s="114">
        <v>1517.96</v>
      </c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116"/>
      <c r="O278" s="116"/>
    </row>
    <row r="279" spans="1:15" s="27" customFormat="1" ht="15" customHeight="1">
      <c r="A279"/>
      <c r="B279" s="105" t="s">
        <v>750</v>
      </c>
      <c r="C279" s="114">
        <v>7831.98</v>
      </c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116"/>
      <c r="O279" s="116"/>
    </row>
    <row r="280" spans="1:15" s="27" customFormat="1" ht="15" customHeight="1">
      <c r="A280"/>
      <c r="B280" s="105" t="s">
        <v>753</v>
      </c>
      <c r="C280" s="114">
        <v>7205.96</v>
      </c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116"/>
      <c r="O280" s="116"/>
    </row>
    <row r="281" spans="1:15" s="27" customFormat="1" ht="15" customHeight="1">
      <c r="A281"/>
      <c r="B281" s="105" t="s">
        <v>758</v>
      </c>
      <c r="C281" s="114">
        <v>330</v>
      </c>
      <c r="D281" s="74"/>
      <c r="E281" s="74"/>
      <c r="F281" s="74"/>
      <c r="G281" s="74"/>
      <c r="H281" s="74"/>
      <c r="I281" s="74"/>
      <c r="J281" s="74"/>
      <c r="K281" s="74"/>
      <c r="L281" s="116"/>
      <c r="M281" s="116"/>
      <c r="N281" s="116"/>
      <c r="O281" s="116"/>
    </row>
    <row r="282" spans="1:15" s="27" customFormat="1" ht="15" customHeight="1">
      <c r="A282"/>
      <c r="B282" s="105" t="s">
        <v>759</v>
      </c>
      <c r="C282" s="114">
        <v>3450</v>
      </c>
      <c r="D282" s="74"/>
      <c r="E282" s="74"/>
      <c r="F282" s="74"/>
      <c r="G282" s="74"/>
      <c r="H282" s="74"/>
      <c r="I282" s="74"/>
      <c r="J282" s="74"/>
      <c r="K282" s="74"/>
      <c r="L282" s="116"/>
      <c r="M282" s="116"/>
      <c r="N282" s="116"/>
      <c r="O282" s="116"/>
    </row>
    <row r="283" spans="1:15" s="27" customFormat="1" ht="23.25" customHeight="1">
      <c r="A283"/>
      <c r="B283" s="107" t="s">
        <v>103</v>
      </c>
      <c r="C283" s="115">
        <v>1144.97</v>
      </c>
      <c r="D283" s="74"/>
      <c r="E283" s="74"/>
      <c r="F283" s="74"/>
      <c r="G283" s="74"/>
      <c r="H283" s="74"/>
      <c r="I283" s="74"/>
      <c r="J283" s="74"/>
      <c r="K283" s="74"/>
      <c r="L283" s="116"/>
      <c r="M283" s="116"/>
      <c r="N283" s="116"/>
      <c r="O283" s="116"/>
    </row>
    <row r="284" spans="1:15" s="27" customFormat="1" ht="15" customHeight="1">
      <c r="A284"/>
      <c r="B284" s="105" t="s">
        <v>746</v>
      </c>
      <c r="C284" s="114">
        <v>389.97</v>
      </c>
      <c r="D284" s="74"/>
      <c r="E284" s="74"/>
      <c r="F284" s="74"/>
      <c r="G284" s="74"/>
      <c r="H284" s="74"/>
      <c r="I284" s="74"/>
      <c r="J284" s="74"/>
      <c r="K284" s="74"/>
      <c r="L284" s="116"/>
      <c r="M284" s="116"/>
      <c r="N284" s="116"/>
      <c r="O284" s="116"/>
    </row>
    <row r="285" spans="1:15" s="27" customFormat="1" ht="15" customHeight="1">
      <c r="A285"/>
      <c r="B285" s="105" t="s">
        <v>747</v>
      </c>
      <c r="C285" s="114">
        <v>755</v>
      </c>
      <c r="D285" s="74"/>
      <c r="E285" s="74"/>
      <c r="F285" s="74"/>
      <c r="G285" s="74"/>
      <c r="H285" s="74"/>
      <c r="I285" s="74"/>
      <c r="J285" s="74"/>
      <c r="K285" s="74"/>
      <c r="L285" s="116"/>
      <c r="M285" s="116"/>
      <c r="N285" s="116"/>
      <c r="O285" s="116"/>
    </row>
    <row r="286" spans="1:15" s="27" customFormat="1" ht="23.25" customHeight="1">
      <c r="A286"/>
      <c r="B286" s="107" t="s">
        <v>16</v>
      </c>
      <c r="C286" s="115">
        <v>71174.98</v>
      </c>
      <c r="D286" s="74"/>
      <c r="E286" s="74"/>
      <c r="F286" s="74"/>
      <c r="G286" s="74"/>
      <c r="H286" s="74"/>
      <c r="I286" s="74"/>
      <c r="J286" s="74"/>
      <c r="K286" s="74"/>
      <c r="L286" s="116"/>
      <c r="M286" s="116"/>
      <c r="N286" s="116"/>
      <c r="O286" s="116"/>
    </row>
    <row r="287" spans="1:15" s="27" customFormat="1" ht="15" customHeight="1">
      <c r="A287"/>
      <c r="B287" s="105" t="s">
        <v>746</v>
      </c>
      <c r="C287" s="114">
        <v>1189.32</v>
      </c>
      <c r="D287" s="74"/>
      <c r="E287" s="74"/>
      <c r="F287" s="74"/>
      <c r="G287" s="74"/>
      <c r="H287" s="74"/>
      <c r="I287" s="74"/>
      <c r="J287" s="74"/>
      <c r="K287" s="74"/>
      <c r="L287" s="116"/>
      <c r="M287" s="116"/>
      <c r="N287" s="116"/>
      <c r="O287" s="116"/>
    </row>
    <row r="288" spans="1:15" s="27" customFormat="1" ht="15" customHeight="1">
      <c r="A288"/>
      <c r="B288" s="105" t="s">
        <v>747</v>
      </c>
      <c r="C288" s="114">
        <v>1520</v>
      </c>
      <c r="D288" s="74"/>
      <c r="E288" s="74"/>
      <c r="F288" s="74"/>
      <c r="G288" s="74"/>
      <c r="H288" s="74"/>
      <c r="I288" s="74"/>
      <c r="J288" s="74"/>
      <c r="K288" s="74"/>
      <c r="L288" s="116"/>
      <c r="M288" s="116"/>
      <c r="N288" s="116"/>
      <c r="O288" s="116"/>
    </row>
    <row r="289" spans="1:15" s="27" customFormat="1" ht="15" customHeight="1">
      <c r="A289"/>
      <c r="B289" s="105" t="s">
        <v>748</v>
      </c>
      <c r="C289" s="114">
        <v>5900</v>
      </c>
      <c r="D289" s="74"/>
      <c r="E289" s="74"/>
      <c r="F289" s="74"/>
      <c r="G289" s="74"/>
      <c r="H289" s="74"/>
      <c r="I289" s="74"/>
      <c r="J289" s="74"/>
      <c r="K289" s="74"/>
      <c r="L289" s="116"/>
      <c r="M289" s="116"/>
      <c r="N289" s="116"/>
      <c r="O289" s="116"/>
    </row>
    <row r="290" spans="1:15" s="27" customFormat="1" ht="15" customHeight="1">
      <c r="A290"/>
      <c r="B290" s="105" t="s">
        <v>749</v>
      </c>
      <c r="C290" s="114">
        <v>9267.42</v>
      </c>
      <c r="D290" s="74"/>
      <c r="E290" s="74"/>
      <c r="F290" s="74"/>
      <c r="G290" s="74"/>
      <c r="H290" s="74"/>
      <c r="I290" s="74"/>
      <c r="J290" s="74"/>
      <c r="K290" s="74"/>
      <c r="L290" s="116"/>
      <c r="M290" s="116"/>
      <c r="N290" s="116"/>
      <c r="O290" s="116"/>
    </row>
    <row r="291" spans="1:15" s="27" customFormat="1" ht="15" customHeight="1">
      <c r="A291"/>
      <c r="B291" s="105" t="s">
        <v>750</v>
      </c>
      <c r="C291" s="114">
        <v>15688.86</v>
      </c>
      <c r="D291" s="74"/>
      <c r="E291" s="74"/>
      <c r="F291" s="74"/>
      <c r="G291" s="74"/>
      <c r="H291" s="74"/>
      <c r="I291" s="74"/>
      <c r="J291" s="74"/>
      <c r="K291" s="74"/>
      <c r="L291" s="116"/>
      <c r="M291" s="116"/>
      <c r="N291" s="116"/>
      <c r="O291" s="116"/>
    </row>
    <row r="292" spans="1:15" s="27" customFormat="1" ht="15" customHeight="1">
      <c r="A292"/>
      <c r="B292" s="105" t="s">
        <v>753</v>
      </c>
      <c r="C292" s="114">
        <v>13164.81</v>
      </c>
      <c r="D292" s="74"/>
      <c r="E292" s="74"/>
      <c r="F292" s="74"/>
      <c r="G292" s="74"/>
      <c r="H292" s="74"/>
      <c r="I292" s="74"/>
      <c r="J292" s="74"/>
      <c r="K292" s="74"/>
      <c r="L292" s="116"/>
      <c r="M292" s="116"/>
      <c r="N292" s="116"/>
      <c r="O292" s="116"/>
    </row>
    <row r="293" spans="1:15" s="27" customFormat="1" ht="15" customHeight="1">
      <c r="A293"/>
      <c r="B293" s="105" t="s">
        <v>757</v>
      </c>
      <c r="C293" s="114">
        <v>265.3</v>
      </c>
      <c r="D293" s="74"/>
      <c r="E293" s="74"/>
      <c r="F293" s="74"/>
      <c r="G293" s="74"/>
      <c r="H293" s="74"/>
      <c r="I293" s="74"/>
      <c r="J293" s="74"/>
      <c r="K293" s="74"/>
      <c r="L293" s="116"/>
      <c r="M293" s="116"/>
      <c r="N293" s="116"/>
      <c r="O293" s="116"/>
    </row>
    <row r="294" spans="1:15" s="27" customFormat="1" ht="15" customHeight="1">
      <c r="A294"/>
      <c r="B294" s="105" t="s">
        <v>759</v>
      </c>
      <c r="C294" s="114">
        <v>12713.06</v>
      </c>
      <c r="D294" s="74"/>
      <c r="E294" s="74"/>
      <c r="F294" s="74"/>
      <c r="G294" s="74"/>
      <c r="H294" s="74"/>
      <c r="I294" s="74"/>
      <c r="J294" s="74"/>
      <c r="K294" s="74"/>
      <c r="L294" s="116"/>
      <c r="M294" s="116"/>
      <c r="N294" s="116"/>
      <c r="O294" s="116"/>
    </row>
    <row r="295" spans="1:15" ht="15" customHeight="1">
      <c r="B295" s="105" t="s">
        <v>760</v>
      </c>
      <c r="C295" s="114">
        <v>4760.8500000000004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1:15" ht="15" customHeight="1">
      <c r="B296" s="105" t="s">
        <v>761</v>
      </c>
      <c r="C296" s="114">
        <v>4205.3599999999997</v>
      </c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1:15" ht="15" customHeight="1">
      <c r="B297" s="105" t="s">
        <v>762</v>
      </c>
      <c r="C297" s="114">
        <v>2500</v>
      </c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ht="23.25" customHeight="1">
      <c r="B298" s="107" t="s">
        <v>24</v>
      </c>
      <c r="C298" s="115">
        <v>77419.09</v>
      </c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5" ht="15" customHeight="1">
      <c r="B299" s="105" t="s">
        <v>745</v>
      </c>
      <c r="C299" s="114">
        <v>1000</v>
      </c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1:15" ht="15" customHeight="1">
      <c r="B300" s="105" t="s">
        <v>747</v>
      </c>
      <c r="C300" s="114">
        <v>1700</v>
      </c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5" ht="15" customHeight="1">
      <c r="B301" s="105" t="s">
        <v>748</v>
      </c>
      <c r="C301" s="114">
        <v>8600</v>
      </c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5" ht="15" customHeight="1">
      <c r="B302" s="105" t="s">
        <v>749</v>
      </c>
      <c r="C302" s="114">
        <v>5991.79</v>
      </c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1:15" ht="15" customHeight="1">
      <c r="B303" s="105" t="s">
        <v>750</v>
      </c>
      <c r="C303" s="114">
        <v>6788.5</v>
      </c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ht="15" customHeight="1">
      <c r="B304" s="105" t="s">
        <v>751</v>
      </c>
      <c r="C304" s="114">
        <v>12959.1</v>
      </c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2:11" ht="15" customHeight="1">
      <c r="B305" s="105" t="s">
        <v>753</v>
      </c>
      <c r="C305" s="114">
        <v>11791.93</v>
      </c>
      <c r="D305" s="74"/>
      <c r="E305" s="74"/>
      <c r="F305" s="74"/>
      <c r="G305" s="74"/>
      <c r="H305" s="74"/>
      <c r="I305" s="74"/>
      <c r="J305" s="74"/>
      <c r="K305" s="74"/>
    </row>
    <row r="306" spans="2:11" ht="15" customHeight="1">
      <c r="B306" s="105" t="s">
        <v>755</v>
      </c>
      <c r="C306" s="114">
        <v>690</v>
      </c>
      <c r="D306" s="74"/>
      <c r="E306" s="74"/>
      <c r="F306" s="74"/>
      <c r="G306" s="74"/>
      <c r="H306" s="74"/>
      <c r="I306" s="74"/>
      <c r="J306" s="74"/>
      <c r="K306" s="74"/>
    </row>
    <row r="307" spans="2:11" ht="15" customHeight="1">
      <c r="B307" s="105" t="s">
        <v>759</v>
      </c>
      <c r="C307" s="114">
        <v>10221.02</v>
      </c>
      <c r="D307" s="74"/>
      <c r="E307" s="74"/>
      <c r="F307" s="74"/>
      <c r="G307" s="74"/>
      <c r="H307" s="74"/>
      <c r="I307" s="74"/>
      <c r="J307" s="74"/>
      <c r="K307" s="74"/>
    </row>
    <row r="308" spans="2:11" ht="15" customHeight="1">
      <c r="B308" s="105" t="s">
        <v>760</v>
      </c>
      <c r="C308" s="114">
        <v>13882.08</v>
      </c>
      <c r="D308" s="74"/>
      <c r="E308" s="74"/>
      <c r="F308" s="74"/>
      <c r="G308" s="74"/>
      <c r="H308" s="74"/>
      <c r="I308" s="74"/>
      <c r="J308" s="74"/>
      <c r="K308" s="74"/>
    </row>
    <row r="309" spans="2:11" ht="15" customHeight="1">
      <c r="B309" s="105" t="s">
        <v>761</v>
      </c>
      <c r="C309" s="114">
        <v>3794.67</v>
      </c>
      <c r="D309" s="74"/>
      <c r="E309" s="74"/>
      <c r="F309" s="74"/>
      <c r="G309" s="74"/>
      <c r="H309" s="74"/>
      <c r="I309" s="74"/>
      <c r="J309" s="74"/>
      <c r="K309" s="74"/>
    </row>
    <row r="310" spans="2:11" ht="23.25" customHeight="1">
      <c r="B310" s="107" t="s">
        <v>21</v>
      </c>
      <c r="C310" s="115">
        <v>6886.82</v>
      </c>
      <c r="D310" s="74"/>
      <c r="E310" s="74"/>
      <c r="F310" s="74"/>
      <c r="G310" s="74"/>
      <c r="H310" s="74"/>
      <c r="I310" s="74"/>
      <c r="J310" s="74"/>
      <c r="K310" s="74"/>
    </row>
    <row r="311" spans="2:11" ht="15" customHeight="1">
      <c r="B311" s="105" t="s">
        <v>746</v>
      </c>
      <c r="C311" s="114">
        <v>687.37</v>
      </c>
      <c r="D311" s="74"/>
      <c r="E311" s="74"/>
      <c r="F311" s="74"/>
      <c r="G311" s="74"/>
      <c r="H311" s="74"/>
      <c r="I311" s="74"/>
      <c r="J311" s="74"/>
      <c r="K311" s="74"/>
    </row>
    <row r="312" spans="2:11" ht="15" customHeight="1">
      <c r="B312" s="105" t="s">
        <v>747</v>
      </c>
      <c r="C312" s="114">
        <v>2300</v>
      </c>
      <c r="D312" s="74"/>
      <c r="E312" s="74"/>
      <c r="F312" s="74"/>
      <c r="G312" s="74"/>
      <c r="H312" s="74"/>
      <c r="I312" s="74"/>
      <c r="J312" s="74"/>
      <c r="K312" s="74"/>
    </row>
    <row r="313" spans="2:11" ht="15" customHeight="1">
      <c r="B313" s="105" t="s">
        <v>749</v>
      </c>
      <c r="C313" s="114">
        <v>249.45</v>
      </c>
      <c r="D313" s="74"/>
      <c r="E313" s="74"/>
      <c r="F313" s="74"/>
      <c r="G313" s="74"/>
      <c r="H313" s="74"/>
      <c r="I313" s="74"/>
      <c r="J313" s="74"/>
      <c r="K313" s="74"/>
    </row>
    <row r="314" spans="2:11" ht="15" customHeight="1">
      <c r="B314" s="105" t="s">
        <v>754</v>
      </c>
      <c r="C314" s="114">
        <v>3650</v>
      </c>
      <c r="D314" s="74"/>
      <c r="E314" s="74"/>
      <c r="F314" s="74"/>
      <c r="G314" s="74"/>
      <c r="H314" s="74"/>
      <c r="I314" s="74"/>
      <c r="J314" s="74"/>
      <c r="K314" s="74"/>
    </row>
    <row r="315" spans="2:11" ht="23.25" customHeight="1">
      <c r="B315" s="107" t="s">
        <v>47</v>
      </c>
      <c r="C315" s="115">
        <v>45439.89</v>
      </c>
      <c r="D315" s="74"/>
      <c r="E315" s="74"/>
      <c r="F315" s="74"/>
      <c r="G315" s="74"/>
      <c r="H315" s="74"/>
      <c r="I315" s="74"/>
      <c r="J315" s="74"/>
      <c r="K315" s="74"/>
    </row>
    <row r="316" spans="2:11" ht="15" customHeight="1">
      <c r="B316" s="105" t="s">
        <v>746</v>
      </c>
      <c r="C316" s="114">
        <v>5037.88</v>
      </c>
      <c r="D316" s="74"/>
      <c r="E316" s="74"/>
      <c r="F316" s="74"/>
      <c r="G316" s="74"/>
      <c r="H316" s="74"/>
      <c r="I316" s="74"/>
      <c r="J316" s="74"/>
      <c r="K316" s="74"/>
    </row>
    <row r="317" spans="2:11" ht="15" customHeight="1">
      <c r="B317" s="105" t="s">
        <v>748</v>
      </c>
      <c r="C317" s="114">
        <v>5315</v>
      </c>
      <c r="D317" s="74"/>
      <c r="E317" s="74"/>
      <c r="F317" s="74"/>
      <c r="G317" s="74"/>
      <c r="H317" s="74"/>
      <c r="I317" s="74"/>
      <c r="J317" s="74"/>
      <c r="K317" s="74"/>
    </row>
    <row r="318" spans="2:11" ht="15" customHeight="1">
      <c r="B318" s="105" t="s">
        <v>750</v>
      </c>
      <c r="C318" s="114">
        <v>10650.78</v>
      </c>
      <c r="D318" s="74"/>
      <c r="E318" s="74"/>
      <c r="F318" s="74"/>
      <c r="G318" s="74"/>
      <c r="H318" s="74"/>
      <c r="I318" s="74"/>
      <c r="J318" s="74"/>
      <c r="K318" s="74"/>
    </row>
    <row r="319" spans="2:11" ht="15" customHeight="1">
      <c r="B319" s="105" t="s">
        <v>753</v>
      </c>
      <c r="C319" s="114">
        <v>8825.94</v>
      </c>
      <c r="D319" s="74"/>
      <c r="E319" s="74"/>
      <c r="F319" s="74"/>
      <c r="G319" s="74"/>
      <c r="H319" s="74"/>
      <c r="I319" s="74"/>
      <c r="J319" s="74"/>
      <c r="K319" s="74"/>
    </row>
    <row r="320" spans="2:11" ht="15" customHeight="1">
      <c r="B320" s="105" t="s">
        <v>758</v>
      </c>
      <c r="C320" s="114">
        <v>256.36</v>
      </c>
      <c r="D320" s="74"/>
      <c r="E320" s="74"/>
      <c r="F320" s="74"/>
      <c r="G320" s="74"/>
      <c r="H320" s="74"/>
      <c r="I320" s="74"/>
      <c r="J320" s="74"/>
      <c r="K320" s="74"/>
    </row>
    <row r="321" spans="2:11" ht="15" customHeight="1">
      <c r="B321" s="105" t="s">
        <v>759</v>
      </c>
      <c r="C321" s="114">
        <v>2741.7</v>
      </c>
      <c r="D321" s="74"/>
      <c r="E321" s="74"/>
      <c r="F321" s="74"/>
      <c r="G321" s="74"/>
      <c r="H321" s="74"/>
      <c r="I321" s="74"/>
      <c r="J321" s="74"/>
      <c r="K321" s="74"/>
    </row>
    <row r="322" spans="2:11" ht="15" customHeight="1">
      <c r="B322" s="105" t="s">
        <v>761</v>
      </c>
      <c r="C322" s="114">
        <v>8733.75</v>
      </c>
      <c r="D322" s="74"/>
      <c r="E322" s="74"/>
      <c r="F322" s="74"/>
      <c r="G322" s="74"/>
      <c r="H322" s="74"/>
      <c r="I322" s="74"/>
      <c r="J322" s="74"/>
      <c r="K322" s="74"/>
    </row>
    <row r="323" spans="2:11" ht="15" customHeight="1">
      <c r="B323" s="109" t="s">
        <v>762</v>
      </c>
      <c r="C323" s="117">
        <v>3878.48</v>
      </c>
      <c r="D323" s="74"/>
      <c r="E323" s="74"/>
      <c r="F323" s="74"/>
      <c r="G323" s="74"/>
      <c r="H323" s="74"/>
      <c r="I323" s="74"/>
      <c r="J323" s="74"/>
      <c r="K323" s="74"/>
    </row>
    <row r="324" spans="2:11" ht="23.25" customHeight="1">
      <c r="B324" s="111" t="s">
        <v>485</v>
      </c>
      <c r="C324" s="118">
        <f>C238+C241+C251+C264+C270+C274+C283+C286+C298+C310+C315</f>
        <v>396528.79</v>
      </c>
      <c r="D324" s="74"/>
      <c r="E324" s="74"/>
      <c r="F324" s="74"/>
      <c r="G324" s="74"/>
      <c r="H324" s="74"/>
      <c r="I324" s="74"/>
      <c r="J324" s="74"/>
      <c r="K324" s="74"/>
    </row>
    <row r="325" spans="2:11" ht="23.25" customHeight="1">
      <c r="B325" s="74"/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2:11" ht="23.25" customHeight="1">
      <c r="B326" s="74"/>
      <c r="C326" s="74"/>
      <c r="D326" s="74"/>
      <c r="E326" s="74"/>
      <c r="F326" s="74"/>
      <c r="G326" s="74"/>
      <c r="H326" s="74"/>
      <c r="I326" s="74"/>
      <c r="J326" s="74"/>
      <c r="K326" s="74"/>
    </row>
    <row r="327" spans="2:11" ht="23.25" customHeight="1">
      <c r="B327" s="74"/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2:11" ht="23.25" customHeight="1">
      <c r="B328" s="74"/>
      <c r="C328" s="74"/>
      <c r="D328" s="74"/>
      <c r="E328" s="74"/>
      <c r="F328" s="74"/>
      <c r="G328" s="74"/>
      <c r="H328" s="74"/>
      <c r="I328" s="74"/>
      <c r="J328" s="74"/>
      <c r="K328" s="74"/>
    </row>
    <row r="329" spans="2:11" ht="23.25" customHeight="1">
      <c r="B329" s="74"/>
      <c r="C329" s="74"/>
      <c r="D329" s="74"/>
      <c r="E329" s="74"/>
      <c r="F329" s="74"/>
      <c r="G329" s="74"/>
      <c r="H329" s="74"/>
      <c r="I329" s="74"/>
      <c r="J329" s="74"/>
      <c r="K329" s="74"/>
    </row>
    <row r="330" spans="2:11" ht="23.25" customHeight="1">
      <c r="B330" s="74"/>
      <c r="C330" s="74"/>
      <c r="D330" s="74"/>
      <c r="E330" s="74"/>
      <c r="F330" s="74"/>
      <c r="G330" s="74"/>
      <c r="H330" s="74"/>
      <c r="I330" s="74"/>
      <c r="J330" s="74"/>
      <c r="K330" s="74"/>
    </row>
    <row r="331" spans="2:11" ht="23.25" customHeight="1">
      <c r="B331" s="74"/>
      <c r="C331" s="74"/>
      <c r="D331" s="74"/>
      <c r="E331" s="74"/>
      <c r="F331" s="74"/>
      <c r="G331" s="74"/>
      <c r="H331" s="74"/>
      <c r="I331" s="74"/>
      <c r="J331" s="74"/>
      <c r="K331" s="74"/>
    </row>
    <row r="332" spans="2:11" ht="23.25" customHeight="1">
      <c r="B332" s="74"/>
      <c r="C332" s="74"/>
      <c r="D332" s="74"/>
      <c r="E332" s="74"/>
      <c r="F332" s="74"/>
      <c r="G332" s="74"/>
      <c r="H332" s="74"/>
      <c r="I332" s="74"/>
      <c r="J332" s="74"/>
      <c r="K332" s="74"/>
    </row>
    <row r="333" spans="2:11" ht="23.25" customHeight="1">
      <c r="B333" s="74"/>
      <c r="C333" s="74"/>
      <c r="D333" s="74"/>
      <c r="E333" s="74"/>
      <c r="F333" s="74"/>
      <c r="G333" s="74"/>
      <c r="H333" s="74"/>
      <c r="I333" s="74"/>
      <c r="J333" s="74"/>
      <c r="K333" s="74"/>
    </row>
    <row r="334" spans="2:11" ht="23.25" customHeight="1">
      <c r="B334" s="74"/>
      <c r="C334" s="74"/>
      <c r="D334" s="74"/>
      <c r="E334" s="74"/>
      <c r="F334" s="74"/>
      <c r="G334" s="74"/>
      <c r="H334" s="74"/>
      <c r="I334" s="74"/>
      <c r="J334" s="74"/>
      <c r="K334" s="74"/>
    </row>
    <row r="335" spans="2:11" ht="23.25" customHeight="1">
      <c r="B335" s="74"/>
      <c r="C335" s="74"/>
      <c r="D335" s="74"/>
      <c r="E335" s="74"/>
      <c r="F335" s="74"/>
      <c r="G335" s="74"/>
      <c r="H335" s="74"/>
      <c r="I335" s="74"/>
      <c r="J335" s="74"/>
      <c r="K335" s="74"/>
    </row>
    <row r="336" spans="2:11" ht="23.25" customHeight="1">
      <c r="B336" s="74"/>
      <c r="C336" s="74"/>
      <c r="D336" s="74"/>
      <c r="E336" s="74"/>
      <c r="F336" s="74"/>
      <c r="G336" s="74"/>
      <c r="H336" s="74"/>
      <c r="I336" s="74"/>
      <c r="J336" s="74"/>
      <c r="K336" s="74"/>
    </row>
    <row r="337" spans="2:11" ht="23.25" customHeight="1">
      <c r="B337" s="74"/>
      <c r="C337" s="74"/>
      <c r="D337" s="74"/>
      <c r="E337" s="74"/>
      <c r="F337" s="74"/>
      <c r="G337" s="74"/>
      <c r="H337" s="74"/>
      <c r="I337" s="74"/>
      <c r="J337" s="74"/>
      <c r="K337" s="74"/>
    </row>
    <row r="338" spans="2:11" ht="23.25" customHeight="1">
      <c r="B338" s="74"/>
      <c r="C338" s="74"/>
      <c r="D338" s="74"/>
      <c r="E338" s="74"/>
      <c r="F338" s="74"/>
      <c r="G338" s="74"/>
      <c r="H338" s="74"/>
      <c r="I338" s="74"/>
      <c r="J338" s="74"/>
      <c r="K338" s="74"/>
    </row>
    <row r="339" spans="2:11" ht="23.25" customHeight="1">
      <c r="B339" s="74"/>
      <c r="C339" s="74"/>
      <c r="D339" s="74"/>
      <c r="E339" s="74"/>
      <c r="F339" s="74"/>
      <c r="G339" s="74"/>
      <c r="H339" s="74"/>
      <c r="I339" s="74"/>
      <c r="J339" s="74"/>
      <c r="K339" s="74"/>
    </row>
    <row r="340" spans="2:11" ht="23.25" customHeight="1">
      <c r="B340" s="74"/>
      <c r="C340" s="74"/>
      <c r="D340" s="74"/>
      <c r="E340" s="74"/>
      <c r="F340" s="74"/>
      <c r="G340" s="74"/>
      <c r="H340" s="74"/>
      <c r="I340" s="74"/>
      <c r="J340" s="74"/>
      <c r="K340" s="74"/>
    </row>
    <row r="341" spans="2:11" ht="23.25" customHeight="1">
      <c r="B341" s="74"/>
      <c r="C341" s="74"/>
      <c r="D341" s="74"/>
      <c r="E341" s="74"/>
      <c r="F341" s="74"/>
      <c r="G341" s="74"/>
      <c r="H341" s="74"/>
      <c r="I341" s="74"/>
      <c r="J341" s="74"/>
      <c r="K341" s="74"/>
    </row>
    <row r="342" spans="2:11" ht="23.25" customHeight="1">
      <c r="B342" s="74"/>
      <c r="C342" s="74"/>
      <c r="D342" s="74"/>
      <c r="E342" s="74"/>
      <c r="F342" s="74"/>
      <c r="G342" s="74"/>
      <c r="H342" s="74"/>
      <c r="I342" s="74"/>
      <c r="J342" s="74"/>
      <c r="K342" s="74"/>
    </row>
    <row r="343" spans="2:11" ht="23.25" customHeight="1">
      <c r="B343" s="74"/>
      <c r="C343" s="74"/>
      <c r="D343" s="74"/>
      <c r="E343" s="74"/>
      <c r="F343" s="74"/>
      <c r="G343" s="74"/>
      <c r="H343" s="74"/>
      <c r="I343" s="74"/>
      <c r="J343" s="74"/>
      <c r="K343" s="74"/>
    </row>
    <row r="344" spans="2:11" ht="23.25" customHeight="1">
      <c r="B344" s="74"/>
      <c r="C344" s="74"/>
      <c r="D344" s="74"/>
      <c r="E344" s="74"/>
      <c r="F344" s="74"/>
      <c r="G344" s="74"/>
      <c r="H344" s="74"/>
      <c r="I344" s="74"/>
      <c r="J344" s="74"/>
      <c r="K344" s="74"/>
    </row>
    <row r="345" spans="2:11" ht="23.25" customHeight="1">
      <c r="B345" s="74"/>
      <c r="C345" s="74"/>
      <c r="D345" s="74"/>
      <c r="E345" s="74"/>
      <c r="F345" s="74"/>
      <c r="G345" s="74"/>
      <c r="H345" s="74"/>
      <c r="I345" s="74"/>
      <c r="J345" s="74"/>
      <c r="K345" s="74"/>
    </row>
    <row r="346" spans="2:11" ht="23.25" customHeight="1">
      <c r="B346" s="74"/>
      <c r="C346" s="74"/>
      <c r="D346" s="74"/>
      <c r="E346" s="74"/>
      <c r="F346" s="74"/>
      <c r="G346" s="74"/>
      <c r="H346" s="74"/>
      <c r="I346" s="74"/>
      <c r="J346" s="74"/>
      <c r="K346" s="74"/>
    </row>
    <row r="347" spans="2:11" ht="23.25" customHeight="1">
      <c r="B347" s="74"/>
      <c r="C347" s="74"/>
      <c r="D347" s="74"/>
      <c r="E347" s="74"/>
      <c r="F347" s="74"/>
      <c r="G347" s="74"/>
      <c r="H347" s="74"/>
      <c r="I347" s="74"/>
      <c r="J347" s="74"/>
      <c r="K347" s="74"/>
    </row>
    <row r="348" spans="2:11" ht="23.25" customHeight="1">
      <c r="B348" s="74"/>
      <c r="C348" s="74"/>
      <c r="D348" s="74"/>
      <c r="E348" s="74"/>
      <c r="F348" s="74"/>
      <c r="G348" s="74"/>
      <c r="H348" s="74"/>
      <c r="I348" s="74"/>
      <c r="J348" s="74"/>
      <c r="K348" s="74"/>
    </row>
    <row r="349" spans="2:11" ht="23.25" customHeight="1">
      <c r="B349" s="74"/>
      <c r="C349" s="74"/>
      <c r="D349" s="74"/>
      <c r="E349" s="74"/>
      <c r="F349" s="74"/>
      <c r="G349" s="74"/>
      <c r="H349" s="74"/>
      <c r="I349" s="74"/>
      <c r="J349" s="74"/>
      <c r="K349" s="74"/>
    </row>
    <row r="350" spans="2:11" ht="23.25" customHeight="1">
      <c r="B350" s="74"/>
      <c r="C350" s="74"/>
      <c r="D350" s="74"/>
      <c r="E350" s="74"/>
      <c r="F350" s="74"/>
      <c r="G350" s="74"/>
      <c r="H350" s="74"/>
      <c r="I350" s="74"/>
      <c r="J350" s="74"/>
      <c r="K350" s="74"/>
    </row>
    <row r="351" spans="2:11" ht="23.25" customHeight="1">
      <c r="B351" s="74"/>
      <c r="C351" s="74"/>
      <c r="D351" s="74"/>
      <c r="E351" s="74"/>
      <c r="F351" s="74"/>
      <c r="G351" s="74"/>
      <c r="H351" s="74"/>
      <c r="I351" s="74"/>
      <c r="J351" s="74"/>
      <c r="K351" s="74"/>
    </row>
    <row r="352" spans="2:11" ht="23.25" customHeight="1">
      <c r="B352" s="74"/>
      <c r="C352" s="74"/>
      <c r="D352" s="74"/>
      <c r="E352" s="74"/>
      <c r="F352" s="74"/>
      <c r="G352" s="74"/>
      <c r="H352" s="74"/>
      <c r="I352" s="74"/>
      <c r="J352" s="74"/>
      <c r="K352" s="74"/>
    </row>
    <row r="353" spans="2:11" ht="23.25" customHeight="1">
      <c r="B353" s="74"/>
      <c r="C353" s="74"/>
      <c r="D353" s="74"/>
      <c r="E353" s="74"/>
      <c r="F353" s="74"/>
      <c r="G353" s="74"/>
      <c r="H353" s="74"/>
      <c r="I353" s="74"/>
      <c r="J353" s="74"/>
      <c r="K353" s="74"/>
    </row>
    <row r="354" spans="2:11" ht="23.25" customHeight="1">
      <c r="B354" s="74"/>
      <c r="C354" s="74"/>
      <c r="D354" s="74"/>
      <c r="E354" s="74"/>
      <c r="F354" s="74"/>
      <c r="G354" s="74"/>
      <c r="H354" s="74"/>
      <c r="I354" s="74"/>
      <c r="J354" s="74"/>
      <c r="K354" s="74"/>
    </row>
    <row r="355" spans="2:11" ht="23.25" customHeight="1">
      <c r="B355" s="74"/>
      <c r="C355" s="74"/>
      <c r="D355" s="74"/>
      <c r="E355" s="74"/>
      <c r="F355" s="74"/>
      <c r="G355" s="74"/>
      <c r="H355" s="74"/>
      <c r="I355" s="74"/>
      <c r="J355" s="74"/>
      <c r="K355" s="74"/>
    </row>
    <row r="356" spans="2:11" ht="23.25" customHeight="1">
      <c r="B356" s="74"/>
      <c r="C356" s="74"/>
      <c r="D356" s="74"/>
      <c r="E356" s="74"/>
      <c r="F356" s="74"/>
      <c r="G356" s="74"/>
      <c r="H356" s="74"/>
      <c r="I356" s="74"/>
      <c r="J356" s="74"/>
      <c r="K356" s="74"/>
    </row>
    <row r="357" spans="2:11" ht="23.25" customHeight="1">
      <c r="B357" s="74"/>
      <c r="C357" s="74"/>
      <c r="D357" s="74"/>
      <c r="E357" s="74"/>
      <c r="F357" s="74"/>
      <c r="G357" s="74"/>
      <c r="H357" s="74"/>
      <c r="I357" s="74"/>
      <c r="J357" s="74"/>
      <c r="K357" s="74"/>
    </row>
    <row r="358" spans="2:11" ht="23.25" customHeight="1">
      <c r="B358" s="74"/>
      <c r="C358" s="74"/>
      <c r="D358" s="74"/>
      <c r="E358" s="74"/>
      <c r="F358" s="74"/>
      <c r="G358" s="74"/>
      <c r="H358" s="74"/>
      <c r="I358" s="74"/>
      <c r="J358" s="74"/>
      <c r="K358" s="74"/>
    </row>
    <row r="359" spans="2:11" ht="23.25" customHeight="1">
      <c r="B359" s="74"/>
      <c r="C359" s="74"/>
      <c r="D359" s="74"/>
      <c r="E359" s="74"/>
      <c r="F359" s="74"/>
      <c r="G359" s="74"/>
      <c r="H359" s="74"/>
      <c r="I359" s="74"/>
      <c r="J359" s="74"/>
      <c r="K359" s="74"/>
    </row>
    <row r="360" spans="2:11" ht="23.25" customHeight="1">
      <c r="B360" s="74"/>
      <c r="C360" s="74"/>
      <c r="D360" s="74"/>
      <c r="E360" s="74"/>
      <c r="F360" s="74"/>
      <c r="G360" s="74"/>
      <c r="H360" s="74"/>
      <c r="I360" s="74"/>
      <c r="J360" s="74"/>
      <c r="K360" s="74"/>
    </row>
    <row r="361" spans="2:11" ht="23.25" customHeight="1">
      <c r="B361" s="74"/>
      <c r="C361" s="74"/>
      <c r="D361" s="74"/>
      <c r="E361" s="74"/>
      <c r="F361" s="74"/>
      <c r="G361" s="74"/>
      <c r="H361" s="74"/>
      <c r="I361" s="74"/>
      <c r="J361" s="74"/>
      <c r="K361" s="74"/>
    </row>
    <row r="362" spans="2:11" ht="23.25" customHeight="1">
      <c r="B362" s="74"/>
      <c r="C362" s="74"/>
      <c r="D362" s="74"/>
      <c r="E362" s="74"/>
      <c r="F362" s="74"/>
      <c r="G362" s="74"/>
      <c r="H362" s="74"/>
      <c r="I362" s="74"/>
      <c r="J362" s="74"/>
      <c r="K362" s="74"/>
    </row>
    <row r="363" spans="2:11" ht="23.25" customHeight="1">
      <c r="B363" s="74"/>
      <c r="C363" s="74"/>
      <c r="D363" s="74"/>
      <c r="E363" s="74"/>
      <c r="F363" s="74"/>
      <c r="G363" s="74"/>
      <c r="H363" s="74"/>
      <c r="I363" s="74"/>
      <c r="J363" s="74"/>
      <c r="K363" s="74"/>
    </row>
    <row r="364" spans="2:11" ht="23.25" customHeight="1">
      <c r="B364" s="74"/>
      <c r="C364" s="74"/>
      <c r="D364" s="74"/>
      <c r="E364" s="74"/>
      <c r="F364" s="74"/>
      <c r="G364" s="74"/>
      <c r="H364" s="74"/>
      <c r="I364" s="74"/>
      <c r="J364" s="74"/>
      <c r="K364" s="74"/>
    </row>
    <row r="365" spans="2:11" ht="23.25" customHeight="1">
      <c r="B365" s="74"/>
      <c r="C365" s="74"/>
      <c r="D365" s="74"/>
      <c r="E365" s="74"/>
      <c r="F365" s="74"/>
      <c r="G365" s="74"/>
      <c r="H365" s="74"/>
      <c r="I365" s="74"/>
      <c r="J365" s="74"/>
      <c r="K365" s="74"/>
    </row>
    <row r="366" spans="2:11" ht="23.25" customHeight="1">
      <c r="B366" s="74"/>
      <c r="C366" s="74"/>
      <c r="D366" s="74"/>
      <c r="E366" s="74"/>
      <c r="F366" s="74"/>
      <c r="G366" s="74"/>
      <c r="H366" s="74"/>
      <c r="I366" s="74"/>
      <c r="J366" s="74"/>
      <c r="K366" s="74"/>
    </row>
    <row r="367" spans="2:11" ht="23.25" customHeight="1">
      <c r="B367" s="74"/>
      <c r="C367" s="74"/>
      <c r="D367" s="74"/>
      <c r="E367" s="74"/>
      <c r="F367" s="74"/>
      <c r="G367" s="74"/>
      <c r="H367" s="74"/>
      <c r="I367" s="74"/>
      <c r="J367" s="74"/>
      <c r="K367" s="74"/>
    </row>
    <row r="368" spans="2:11" ht="23.25" customHeight="1">
      <c r="B368" s="74"/>
      <c r="C368" s="74"/>
      <c r="D368" s="74"/>
      <c r="E368" s="74"/>
      <c r="F368" s="74"/>
      <c r="G368" s="74"/>
      <c r="H368" s="74"/>
      <c r="I368" s="74"/>
      <c r="J368" s="74"/>
      <c r="K368" s="74"/>
    </row>
    <row r="369" spans="2:11" ht="23.25" customHeight="1">
      <c r="B369" s="74"/>
      <c r="C369" s="74"/>
      <c r="D369" s="74"/>
      <c r="E369" s="74"/>
      <c r="F369" s="74"/>
      <c r="G369" s="74"/>
      <c r="H369" s="74"/>
      <c r="I369" s="74"/>
      <c r="J369" s="74"/>
      <c r="K369" s="74"/>
    </row>
    <row r="370" spans="2:11" ht="23.25" customHeight="1">
      <c r="B370" s="74"/>
      <c r="C370" s="74"/>
      <c r="D370" s="74"/>
      <c r="E370" s="74"/>
      <c r="F370" s="74"/>
      <c r="G370" s="74"/>
      <c r="H370" s="74"/>
      <c r="I370" s="74"/>
      <c r="J370" s="74"/>
      <c r="K370" s="74"/>
    </row>
    <row r="371" spans="2:11" ht="23.25" customHeight="1">
      <c r="B371" s="74"/>
      <c r="C371" s="74"/>
      <c r="D371" s="74"/>
      <c r="E371" s="74"/>
      <c r="F371" s="74"/>
      <c r="G371" s="74"/>
      <c r="H371" s="74"/>
      <c r="I371" s="74"/>
      <c r="J371" s="74"/>
      <c r="K371" s="74"/>
    </row>
    <row r="372" spans="2:11" ht="23.25" customHeight="1">
      <c r="B372" s="74"/>
      <c r="C372" s="74"/>
      <c r="D372" s="74"/>
      <c r="E372" s="74"/>
      <c r="F372" s="74"/>
      <c r="G372" s="74"/>
      <c r="H372" s="74"/>
      <c r="I372" s="74"/>
      <c r="J372" s="74"/>
      <c r="K372" s="74"/>
    </row>
    <row r="373" spans="2:11" ht="23.25" customHeight="1"/>
    <row r="374" spans="2:11" ht="23.25" customHeight="1"/>
    <row r="375" spans="2:11" ht="23.25" customHeight="1"/>
    <row r="376" spans="2:11" ht="23.25" customHeight="1"/>
    <row r="377" spans="2:11" ht="23.25" customHeight="1"/>
    <row r="378" spans="2:11" ht="23.25" customHeight="1"/>
    <row r="379" spans="2:11" ht="23.25" customHeight="1"/>
    <row r="380" spans="2:11" ht="23.25" customHeight="1"/>
    <row r="381" spans="2:11" ht="23.25" customHeight="1"/>
    <row r="382" spans="2:11" ht="23.25" customHeight="1"/>
    <row r="383" spans="2:11" ht="23.25" customHeight="1"/>
    <row r="384" spans="2:11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  <row r="1410" ht="23.25" customHeight="1"/>
    <row r="1411" ht="23.25" customHeight="1"/>
    <row r="1412" ht="23.25" customHeight="1"/>
    <row r="1413" ht="23.25" customHeight="1"/>
    <row r="1414" ht="23.25" customHeight="1"/>
    <row r="1415" ht="23.25" customHeight="1"/>
    <row r="1416" ht="23.25" customHeight="1"/>
    <row r="1417" ht="23.25" customHeight="1"/>
    <row r="1418" ht="23.25" customHeight="1"/>
    <row r="1419" ht="23.25" customHeight="1"/>
    <row r="1420" ht="23.25" customHeight="1"/>
    <row r="1421" ht="23.25" customHeight="1"/>
    <row r="1422" ht="23.25" customHeight="1"/>
    <row r="1423" ht="23.25" customHeight="1"/>
    <row r="1424" ht="23.25" customHeight="1"/>
    <row r="1425" ht="23.25" customHeight="1"/>
    <row r="1426" ht="23.25" customHeight="1"/>
    <row r="1427" ht="23.25" customHeight="1"/>
    <row r="1428" ht="23.25" customHeight="1"/>
    <row r="1429" ht="23.25" customHeight="1"/>
    <row r="1430" ht="23.25" customHeight="1"/>
    <row r="1431" ht="23.25" customHeight="1"/>
    <row r="1432" ht="23.25" customHeight="1"/>
    <row r="1433" ht="23.25" customHeight="1"/>
    <row r="1434" ht="23.25" customHeight="1"/>
    <row r="1435" ht="23.25" customHeight="1"/>
    <row r="1436" ht="23.25" customHeight="1"/>
    <row r="1437" ht="23.25" customHeight="1"/>
    <row r="1438" ht="23.25" customHeight="1"/>
    <row r="1439" ht="23.25" customHeight="1"/>
    <row r="1440" ht="23.25" customHeight="1"/>
    <row r="1441" ht="23.25" customHeight="1"/>
    <row r="1442" ht="23.25" customHeight="1"/>
    <row r="1443" ht="23.25" customHeight="1"/>
    <row r="1444" ht="23.25" customHeight="1"/>
    <row r="1445" ht="23.25" customHeight="1"/>
    <row r="1446" ht="23.25" customHeight="1"/>
    <row r="1447" ht="23.25" customHeight="1"/>
    <row r="1448" ht="23.25" customHeight="1"/>
    <row r="1449" ht="23.25" customHeight="1"/>
    <row r="1450" ht="23.25" customHeight="1"/>
    <row r="1451" ht="23.25" customHeight="1"/>
    <row r="1452" ht="23.25" customHeight="1"/>
    <row r="1453" ht="23.25" customHeight="1"/>
    <row r="1454" ht="23.25" customHeight="1"/>
    <row r="1455" ht="23.25" customHeight="1"/>
    <row r="1456" ht="23.25" customHeight="1"/>
    <row r="1457" ht="23.25" customHeight="1"/>
    <row r="1458" ht="23.25" customHeight="1"/>
    <row r="1459" ht="23.25" customHeight="1"/>
    <row r="1460" ht="23.25" customHeight="1"/>
    <row r="1461" ht="23.25" customHeight="1"/>
    <row r="1462" ht="23.25" customHeight="1"/>
    <row r="1463" ht="23.25" customHeight="1"/>
    <row r="1464" ht="23.25" customHeight="1"/>
    <row r="1465" ht="23.25" customHeight="1"/>
    <row r="1466" ht="23.25" customHeight="1"/>
    <row r="1467" ht="23.25" customHeight="1"/>
    <row r="1468" ht="23.25" customHeight="1"/>
    <row r="1469" ht="23.25" customHeight="1"/>
    <row r="1470" ht="23.25" customHeight="1"/>
    <row r="1471" ht="23.25" customHeight="1"/>
    <row r="1472" ht="23.25" customHeight="1"/>
    <row r="1473" ht="23.25" customHeight="1"/>
    <row r="1474" ht="23.25" customHeight="1"/>
    <row r="1475" ht="23.25" customHeight="1"/>
    <row r="1476" ht="23.25" customHeight="1"/>
    <row r="1477" ht="23.25" customHeight="1"/>
    <row r="1478" ht="23.25" customHeight="1"/>
    <row r="1479" ht="23.25" customHeight="1"/>
    <row r="1480" ht="23.25" customHeight="1"/>
    <row r="1481" ht="23.25" customHeight="1"/>
    <row r="1482" ht="23.25" customHeight="1"/>
    <row r="1483" ht="23.25" customHeight="1"/>
    <row r="1484" ht="23.25" customHeight="1"/>
    <row r="1485" ht="23.25" customHeight="1"/>
    <row r="1486" ht="23.25" customHeight="1"/>
    <row r="1487" ht="23.25" customHeight="1"/>
    <row r="1488" ht="23.25" customHeight="1"/>
    <row r="1489" ht="23.25" customHeight="1"/>
    <row r="1490" ht="23.25" customHeight="1"/>
    <row r="1491" ht="23.25" customHeight="1"/>
    <row r="1492" ht="23.25" customHeight="1"/>
    <row r="1493" ht="23.25" customHeight="1"/>
    <row r="1494" ht="23.25" customHeight="1"/>
    <row r="1495" ht="23.25" customHeight="1"/>
    <row r="1496" ht="23.25" customHeight="1"/>
    <row r="1497" ht="23.25" customHeight="1"/>
    <row r="1498" ht="23.25" customHeight="1"/>
    <row r="1499" ht="23.25" customHeight="1"/>
    <row r="1500" ht="23.25" customHeight="1"/>
    <row r="1501" ht="23.25" customHeight="1"/>
    <row r="1502" ht="23.25" customHeight="1"/>
    <row r="1503" ht="23.25" customHeight="1"/>
    <row r="1504" ht="23.25" customHeight="1"/>
    <row r="1505" ht="23.25" customHeight="1"/>
    <row r="1506" ht="23.25" customHeight="1"/>
    <row r="1507" ht="23.25" customHeight="1"/>
    <row r="1508" ht="23.25" customHeight="1"/>
    <row r="1509" ht="23.25" customHeight="1"/>
    <row r="1510" ht="23.25" customHeight="1"/>
    <row r="1511" ht="23.25" customHeight="1"/>
    <row r="1512" ht="23.25" customHeight="1"/>
    <row r="1513" ht="23.25" customHeight="1"/>
    <row r="1514" ht="23.25" customHeight="1"/>
    <row r="1515" ht="23.25" customHeight="1"/>
    <row r="1516" ht="23.25" customHeight="1"/>
    <row r="1517" ht="23.25" customHeight="1"/>
    <row r="1518" ht="23.25" customHeight="1"/>
    <row r="1519" ht="23.25" customHeight="1"/>
    <row r="1520" ht="23.25" customHeight="1"/>
    <row r="1521" ht="23.25" customHeight="1"/>
    <row r="1522" ht="23.25" customHeight="1"/>
    <row r="1523" ht="23.25" customHeight="1"/>
    <row r="1524" ht="23.25" customHeight="1"/>
    <row r="1525" ht="23.25" customHeight="1"/>
    <row r="1526" ht="23.25" customHeight="1"/>
    <row r="1527" ht="23.25" customHeight="1"/>
    <row r="1528" ht="23.25" customHeight="1"/>
    <row r="1529" ht="23.25" customHeight="1"/>
    <row r="1530" ht="23.25" customHeight="1"/>
    <row r="1531" ht="23.25" customHeight="1"/>
    <row r="1532" ht="23.25" customHeight="1"/>
    <row r="1533" ht="23.25" customHeight="1"/>
    <row r="1534" ht="23.25" customHeight="1"/>
    <row r="1535" ht="23.25" customHeight="1"/>
    <row r="1536" ht="23.25" customHeight="1"/>
    <row r="1537" ht="23.25" customHeight="1"/>
    <row r="1538" ht="23.25" customHeight="1"/>
    <row r="1539" ht="23.25" customHeight="1"/>
    <row r="1540" ht="23.25" customHeight="1"/>
    <row r="1541" ht="23.25" customHeight="1"/>
    <row r="1542" ht="23.25" customHeight="1"/>
    <row r="1543" ht="23.25" customHeight="1"/>
    <row r="1544" ht="23.25" customHeight="1"/>
    <row r="1545" ht="23.25" customHeight="1"/>
    <row r="1546" ht="23.25" customHeight="1"/>
    <row r="1547" ht="23.25" customHeight="1"/>
    <row r="1548" ht="23.25" customHeight="1"/>
    <row r="1549" ht="23.25" customHeight="1"/>
    <row r="1550" ht="23.25" customHeight="1"/>
    <row r="1551" ht="23.25" customHeight="1"/>
    <row r="1552" ht="23.25" customHeight="1"/>
    <row r="1553" ht="23.25" customHeight="1"/>
    <row r="1554" ht="23.25" customHeight="1"/>
    <row r="1555" ht="23.25" customHeight="1"/>
    <row r="1556" ht="23.25" customHeight="1"/>
    <row r="1557" ht="23.25" customHeight="1"/>
    <row r="1558" ht="23.25" customHeight="1"/>
    <row r="1559" ht="23.25" customHeight="1"/>
    <row r="1560" ht="23.25" customHeight="1"/>
    <row r="1561" ht="23.25" customHeight="1"/>
    <row r="1562" ht="23.25" customHeight="1"/>
    <row r="1563" ht="23.25" customHeight="1"/>
    <row r="1564" ht="23.25" customHeight="1"/>
    <row r="1565" ht="23.25" customHeight="1"/>
    <row r="1566" ht="23.25" customHeight="1"/>
    <row r="1567" ht="23.25" customHeight="1"/>
    <row r="1568" ht="23.25" customHeight="1"/>
    <row r="1569" ht="23.25" customHeight="1"/>
    <row r="1570" ht="23.25" customHeight="1"/>
    <row r="1571" ht="23.25" customHeight="1"/>
    <row r="1572" ht="23.25" customHeight="1"/>
    <row r="1573" ht="23.25" customHeight="1"/>
    <row r="1574" ht="23.25" customHeight="1"/>
    <row r="1575" ht="23.25" customHeight="1"/>
    <row r="1576" ht="23.25" customHeight="1"/>
    <row r="1577" ht="23.25" customHeight="1"/>
    <row r="1578" ht="23.25" customHeight="1"/>
    <row r="1579" ht="23.25" customHeight="1"/>
    <row r="1580" ht="23.25" customHeight="1"/>
    <row r="1581" ht="23.25" customHeight="1"/>
    <row r="1582" ht="23.25" customHeight="1"/>
    <row r="1583" ht="23.25" customHeight="1"/>
    <row r="1584" ht="23.25" customHeight="1"/>
    <row r="1585" ht="23.25" customHeight="1"/>
    <row r="1586" ht="23.25" customHeight="1"/>
    <row r="1587" ht="23.25" customHeight="1"/>
    <row r="1588" ht="23.25" customHeight="1"/>
    <row r="1589" ht="23.25" customHeight="1"/>
    <row r="1590" ht="23.25" customHeight="1"/>
    <row r="1591" ht="23.25" customHeight="1"/>
    <row r="1592" ht="23.25" customHeight="1"/>
    <row r="1593" ht="23.25" customHeight="1"/>
    <row r="1594" ht="23.25" customHeight="1"/>
    <row r="1595" ht="23.25" customHeight="1"/>
    <row r="1596" ht="23.25" customHeight="1"/>
    <row r="1597" ht="23.25" customHeight="1"/>
    <row r="1598" ht="23.25" customHeight="1"/>
    <row r="1599" ht="23.25" customHeight="1"/>
    <row r="1600" ht="23.25" customHeight="1"/>
    <row r="1601" ht="23.25" customHeight="1"/>
    <row r="1602" ht="23.25" customHeight="1"/>
    <row r="1603" ht="23.25" customHeight="1"/>
    <row r="1604" ht="23.25" customHeight="1"/>
    <row r="1605" ht="23.25" customHeight="1"/>
    <row r="1606" ht="23.25" customHeight="1"/>
    <row r="1607" ht="23.25" customHeight="1"/>
    <row r="1608" ht="23.25" customHeight="1"/>
    <row r="1609" ht="23.25" customHeight="1"/>
    <row r="1610" ht="23.25" customHeight="1"/>
    <row r="1611" ht="23.25" customHeight="1"/>
    <row r="1612" ht="23.25" customHeight="1"/>
    <row r="1613" ht="23.25" customHeight="1"/>
    <row r="1614" ht="23.25" customHeight="1"/>
    <row r="1615" ht="23.25" customHeight="1"/>
    <row r="1616" ht="23.25" customHeight="1"/>
    <row r="1617" ht="23.25" customHeight="1"/>
    <row r="1618" ht="23.25" customHeight="1"/>
    <row r="1619" ht="23.25" customHeight="1"/>
    <row r="1620" ht="23.25" customHeight="1"/>
    <row r="1621" ht="23.25" customHeight="1"/>
    <row r="1622" ht="23.25" customHeight="1"/>
    <row r="1623" ht="23.25" customHeight="1"/>
    <row r="1624" ht="23.25" customHeight="1"/>
    <row r="1625" ht="23.25" customHeight="1"/>
    <row r="1626" ht="23.25" customHeight="1"/>
    <row r="1627" ht="23.25" customHeight="1"/>
    <row r="1628" ht="23.25" customHeight="1"/>
    <row r="1629" ht="23.25" customHeight="1"/>
    <row r="1630" ht="23.25" customHeight="1"/>
    <row r="1631" ht="23.25" customHeight="1"/>
    <row r="1632" ht="23.25" customHeight="1"/>
    <row r="1633" ht="23.25" customHeight="1"/>
    <row r="1634" ht="23.25" customHeight="1"/>
    <row r="1635" ht="23.25" customHeight="1"/>
    <row r="1636" ht="23.25" customHeight="1"/>
    <row r="1637" ht="23.25" customHeight="1"/>
    <row r="1638" ht="23.25" customHeight="1"/>
    <row r="1639" ht="23.25" customHeight="1"/>
    <row r="1640" ht="23.25" customHeight="1"/>
    <row r="1641" ht="23.25" customHeight="1"/>
    <row r="1642" ht="23.25" customHeight="1"/>
    <row r="1643" ht="23.25" customHeight="1"/>
    <row r="1644" ht="23.25" customHeight="1"/>
    <row r="1645" ht="23.25" customHeight="1"/>
    <row r="1646" ht="23.25" customHeight="1"/>
    <row r="1647" ht="23.25" customHeight="1"/>
    <row r="1648" ht="23.25" customHeight="1"/>
    <row r="1649" ht="23.25" customHeight="1"/>
    <row r="1650" ht="23.25" customHeight="1"/>
    <row r="1651" ht="23.25" customHeight="1"/>
    <row r="1652" ht="23.25" customHeight="1"/>
    <row r="1653" ht="23.25" customHeight="1"/>
    <row r="1654" ht="23.25" customHeight="1"/>
    <row r="1655" ht="23.25" customHeight="1"/>
    <row r="1656" ht="23.25" customHeight="1"/>
    <row r="1657" ht="23.25" customHeight="1"/>
    <row r="1658" ht="23.25" customHeight="1"/>
    <row r="1659" ht="23.25" customHeight="1"/>
    <row r="1660" ht="23.25" customHeight="1"/>
    <row r="1661" ht="23.25" customHeight="1"/>
    <row r="1662" ht="23.25" customHeight="1"/>
    <row r="1663" ht="23.25" customHeight="1"/>
    <row r="1664" ht="23.25" customHeight="1"/>
    <row r="1665" ht="23.25" customHeight="1"/>
    <row r="1666" ht="23.25" customHeight="1"/>
    <row r="1667" ht="23.25" customHeight="1"/>
    <row r="1668" ht="23.25" customHeight="1"/>
    <row r="1669" ht="23.25" customHeight="1"/>
    <row r="1670" ht="23.25" customHeight="1"/>
    <row r="1671" ht="23.25" customHeight="1"/>
    <row r="1672" ht="23.25" customHeight="1"/>
    <row r="1673" ht="23.25" customHeight="1"/>
    <row r="1674" ht="23.25" customHeight="1"/>
    <row r="1675" ht="23.25" customHeight="1"/>
    <row r="1676" ht="23.25" customHeight="1"/>
    <row r="1677" ht="23.25" customHeight="1"/>
    <row r="1678" ht="23.25" customHeight="1"/>
    <row r="1679" ht="23.25" customHeight="1"/>
    <row r="1680" ht="23.25" customHeight="1"/>
    <row r="1681" ht="23.25" customHeight="1"/>
    <row r="1682" ht="23.25" customHeight="1"/>
    <row r="1683" ht="23.25" customHeight="1"/>
    <row r="1684" ht="23.25" customHeight="1"/>
    <row r="1685" ht="23.25" customHeight="1"/>
    <row r="1686" ht="23.25" customHeight="1"/>
    <row r="1687" ht="23.25" customHeight="1"/>
    <row r="1688" ht="23.25" customHeight="1"/>
    <row r="1689" ht="23.25" customHeight="1"/>
    <row r="1690" ht="23.25" customHeight="1"/>
    <row r="1691" ht="23.25" customHeight="1"/>
    <row r="1692" ht="23.25" customHeight="1"/>
    <row r="1693" ht="23.25" customHeight="1"/>
    <row r="1694" ht="23.25" customHeight="1"/>
    <row r="1695" ht="23.25" customHeight="1"/>
    <row r="1696" ht="23.25" customHeight="1"/>
    <row r="1697" ht="23.25" customHeight="1"/>
    <row r="1698" ht="23.25" customHeight="1"/>
    <row r="1699" ht="23.25" customHeight="1"/>
    <row r="1700" ht="23.25" customHeight="1"/>
    <row r="1701" ht="23.25" customHeight="1"/>
    <row r="1702" ht="23.25" customHeight="1"/>
    <row r="1703" ht="23.25" customHeight="1"/>
    <row r="1704" ht="23.25" customHeight="1"/>
    <row r="1705" ht="23.25" customHeight="1"/>
    <row r="1706" ht="23.25" customHeight="1"/>
    <row r="1707" ht="23.25" customHeight="1"/>
    <row r="1708" ht="23.25" customHeight="1"/>
    <row r="1709" ht="23.25" customHeight="1"/>
    <row r="1710" ht="23.25" customHeight="1"/>
    <row r="1711" ht="23.25" customHeight="1"/>
    <row r="1712" ht="23.25" customHeight="1"/>
    <row r="1713" ht="23.25" customHeight="1"/>
    <row r="1714" ht="23.25" customHeight="1"/>
    <row r="1715" ht="23.25" customHeight="1"/>
    <row r="1716" ht="23.25" customHeight="1"/>
    <row r="1717" ht="23.25" customHeight="1"/>
    <row r="1718" ht="23.25" customHeight="1"/>
    <row r="1719" ht="23.25" customHeight="1"/>
    <row r="1720" ht="23.25" customHeight="1"/>
    <row r="1721" ht="23.25" customHeight="1"/>
    <row r="1722" ht="23.25" customHeight="1"/>
    <row r="1723" ht="23.25" customHeight="1"/>
    <row r="1724" ht="23.25" customHeight="1"/>
    <row r="1725" ht="23.25" customHeight="1"/>
    <row r="1726" ht="23.25" customHeight="1"/>
    <row r="1727" ht="23.25" customHeight="1"/>
    <row r="1728" ht="23.25" customHeight="1"/>
    <row r="1729" ht="23.25" customHeight="1"/>
    <row r="1730" ht="23.25" customHeight="1"/>
    <row r="1731" ht="23.25" customHeight="1"/>
    <row r="1732" ht="23.25" customHeight="1"/>
    <row r="1733" ht="23.25" customHeight="1"/>
    <row r="1734" ht="23.25" customHeight="1"/>
    <row r="1735" ht="23.25" customHeight="1"/>
    <row r="1736" ht="23.25" customHeight="1"/>
    <row r="1737" ht="23.25" customHeight="1"/>
    <row r="1738" ht="23.25" customHeight="1"/>
    <row r="1739" ht="23.25" customHeight="1"/>
    <row r="1740" ht="23.25" customHeight="1"/>
    <row r="1741" ht="23.25" customHeight="1"/>
    <row r="1742" ht="23.25" customHeight="1"/>
    <row r="1743" ht="23.25" customHeight="1"/>
    <row r="1744" ht="23.25" customHeight="1"/>
    <row r="1745" ht="23.25" customHeight="1"/>
    <row r="1746" ht="23.25" customHeight="1"/>
    <row r="1747" ht="23.25" customHeight="1"/>
    <row r="1748" ht="23.25" customHeight="1"/>
    <row r="1749" ht="23.25" customHeight="1"/>
    <row r="1750" ht="23.25" customHeight="1"/>
    <row r="1751" ht="23.25" customHeight="1"/>
    <row r="1752" ht="23.25" customHeight="1"/>
    <row r="1753" ht="23.25" customHeight="1"/>
    <row r="1754" ht="23.25" customHeight="1"/>
    <row r="1755" ht="23.25" customHeight="1"/>
    <row r="1756" ht="23.25" customHeight="1"/>
    <row r="1757" ht="23.25" customHeight="1"/>
    <row r="1758" ht="23.25" customHeight="1"/>
    <row r="1759" ht="23.25" customHeight="1"/>
    <row r="1760" ht="23.25" customHeight="1"/>
    <row r="1761" ht="23.25" customHeight="1"/>
    <row r="1762" ht="23.25" customHeight="1"/>
    <row r="1763" ht="23.25" customHeight="1"/>
    <row r="1764" ht="23.25" customHeight="1"/>
    <row r="1765" ht="23.25" customHeight="1"/>
    <row r="1766" ht="23.25" customHeight="1"/>
    <row r="1767" ht="23.25" customHeight="1"/>
    <row r="1768" ht="23.25" customHeight="1"/>
    <row r="1769" ht="23.25" customHeight="1"/>
    <row r="1770" ht="23.25" customHeight="1"/>
    <row r="1771" ht="23.25" customHeight="1"/>
    <row r="1772" ht="23.25" customHeight="1"/>
    <row r="1773" ht="23.25" customHeight="1"/>
    <row r="1774" ht="23.25" customHeight="1"/>
    <row r="1775" ht="23.25" customHeight="1"/>
    <row r="1776" ht="23.25" customHeight="1"/>
    <row r="1777" ht="23.25" customHeight="1"/>
    <row r="1778" ht="23.25" customHeight="1"/>
    <row r="1779" ht="23.25" customHeight="1"/>
    <row r="1780" ht="23.25" customHeight="1"/>
    <row r="1781" ht="23.25" customHeight="1"/>
    <row r="1782" ht="23.25" customHeight="1"/>
    <row r="1783" ht="23.25" customHeight="1"/>
    <row r="1784" ht="23.25" customHeight="1"/>
    <row r="1785" ht="23.25" customHeight="1"/>
    <row r="1786" ht="23.25" customHeight="1"/>
    <row r="1787" ht="23.25" customHeight="1"/>
    <row r="1788" ht="23.25" customHeight="1"/>
    <row r="1789" ht="23.25" customHeight="1"/>
    <row r="1790" ht="23.25" customHeight="1"/>
    <row r="1791" ht="23.25" customHeight="1"/>
    <row r="1792" ht="23.25" customHeight="1"/>
    <row r="1793" ht="23.25" customHeight="1"/>
    <row r="1794" ht="23.25" customHeight="1"/>
    <row r="1795" ht="23.25" customHeight="1"/>
    <row r="1796" ht="23.25" customHeight="1"/>
    <row r="1797" ht="23.25" customHeight="1"/>
    <row r="1798" ht="23.25" customHeight="1"/>
    <row r="1799" ht="23.25" customHeight="1"/>
    <row r="1800" ht="23.25" customHeight="1"/>
    <row r="1801" ht="23.25" customHeight="1"/>
    <row r="1802" ht="23.25" customHeight="1"/>
    <row r="1803" ht="23.25" customHeight="1"/>
    <row r="1804" ht="23.25" customHeight="1"/>
    <row r="1805" ht="23.25" customHeight="1"/>
    <row r="1806" ht="23.25" customHeight="1"/>
    <row r="1807" ht="23.25" customHeight="1"/>
    <row r="1808" ht="23.25" customHeight="1"/>
    <row r="1809" ht="23.25" customHeight="1"/>
    <row r="1810" ht="23.25" customHeight="1"/>
    <row r="1811" ht="23.25" customHeight="1"/>
    <row r="1812" ht="23.25" customHeight="1"/>
    <row r="1813" ht="23.25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3.25" customHeight="1"/>
    <row r="1820" ht="23.25" customHeight="1"/>
    <row r="1821" ht="23.25" customHeight="1"/>
    <row r="1822" ht="23.25" customHeight="1"/>
    <row r="1823" ht="23.25" customHeight="1"/>
    <row r="1824" ht="23.25" customHeight="1"/>
    <row r="1825" ht="23.25" customHeight="1"/>
    <row r="1826" ht="23.25" customHeight="1"/>
    <row r="1827" ht="23.25" customHeight="1"/>
    <row r="1828" ht="23.25" customHeight="1"/>
    <row r="1829" ht="23.25" customHeight="1"/>
    <row r="1830" ht="23.25" customHeight="1"/>
    <row r="1831" ht="23.25" customHeight="1"/>
    <row r="1832" ht="23.25" customHeight="1"/>
    <row r="1833" ht="23.25" customHeight="1"/>
    <row r="1834" ht="23.25" customHeight="1"/>
    <row r="1835" ht="23.25" customHeight="1"/>
    <row r="1836" ht="23.25" customHeight="1"/>
    <row r="1837" ht="23.25" customHeight="1"/>
    <row r="1838" ht="23.25" customHeight="1"/>
    <row r="1839" ht="23.25" customHeight="1"/>
    <row r="1840" ht="23.25" customHeight="1"/>
    <row r="1841" ht="23.25" customHeight="1"/>
    <row r="1842" ht="23.25" customHeight="1"/>
    <row r="1843" ht="23.25" customHeight="1"/>
    <row r="1844" ht="23.25" customHeight="1"/>
    <row r="1845" ht="23.25" customHeight="1"/>
    <row r="1846" ht="23.25" customHeight="1"/>
    <row r="1847" ht="23.25" customHeight="1"/>
    <row r="1848" ht="23.25" customHeight="1"/>
    <row r="1849" ht="23.25" customHeight="1"/>
    <row r="1850" ht="23.25" customHeight="1"/>
    <row r="1851" ht="23.25" customHeight="1"/>
    <row r="1852" ht="23.25" customHeight="1"/>
    <row r="1853" ht="23.25" customHeight="1"/>
    <row r="1854" ht="23.25" customHeight="1"/>
  </sheetData>
  <pageMargins left="0.70866141732283505" right="0.70866141732283505" top="0.74803149606299202" bottom="0.74803149606299202" header="0.31496062992126" footer="0.31496062992126"/>
  <pageSetup paperSize="9" scale="50"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50"/>
  </sheetPr>
  <dimension ref="A1:K207"/>
  <sheetViews>
    <sheetView showGridLines="0" zoomScale="85" zoomScaleNormal="85" workbookViewId="0">
      <selection activeCell="J9" sqref="J9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772</v>
      </c>
      <c r="B12" s="736"/>
      <c r="C12" s="736"/>
      <c r="D12" s="736"/>
      <c r="E12" s="736"/>
      <c r="F12" s="737"/>
      <c r="G12" s="735" t="s">
        <v>773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774</v>
      </c>
      <c r="B28" s="736"/>
      <c r="C28" s="736"/>
      <c r="D28" s="736"/>
      <c r="E28" s="736"/>
      <c r="F28" s="737"/>
      <c r="G28" s="735" t="s">
        <v>775</v>
      </c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3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30"/>
      <c r="D35" s="30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26"/>
      <c r="C36" s="30"/>
      <c r="D36" s="30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6"/>
      <c r="C37" s="30"/>
      <c r="D37" s="30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6"/>
      <c r="C38" s="26"/>
      <c r="D38" s="26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2"/>
      <c r="C39" s="33"/>
      <c r="D39" s="33"/>
      <c r="E39" s="27"/>
      <c r="F39" s="28"/>
      <c r="G39" s="24"/>
      <c r="H39" s="27"/>
      <c r="I39" s="27"/>
      <c r="J39" s="27"/>
      <c r="K39" s="28"/>
    </row>
    <row r="40" spans="1:11" ht="23.25" customHeight="1">
      <c r="A40" s="24"/>
      <c r="B40" s="27"/>
      <c r="C40" s="27"/>
      <c r="D40" s="27"/>
      <c r="E40" s="27"/>
      <c r="F40" s="28"/>
      <c r="G40" s="24"/>
      <c r="H40" s="27"/>
      <c r="I40" s="27"/>
      <c r="J40" s="27"/>
      <c r="K40" s="28"/>
    </row>
    <row r="41" spans="1:11" ht="23.25" customHeight="1">
      <c r="A41" s="24"/>
      <c r="B41" s="27"/>
      <c r="C41" s="27"/>
      <c r="D41" s="27"/>
      <c r="E41" s="27"/>
      <c r="F41" s="28"/>
      <c r="G41" s="24"/>
      <c r="H41" s="27"/>
      <c r="I41" s="27"/>
      <c r="J41" s="27"/>
      <c r="K41" s="28"/>
    </row>
    <row r="42" spans="1:11" ht="23.25" customHeight="1">
      <c r="A42" s="24"/>
      <c r="B42" s="34"/>
      <c r="C42" s="35"/>
      <c r="D42" s="36"/>
      <c r="E42" s="37"/>
      <c r="F42" s="38"/>
      <c r="G42" s="39"/>
      <c r="H42" s="40"/>
      <c r="I42" s="27"/>
      <c r="J42" s="27"/>
      <c r="K42" s="28"/>
    </row>
    <row r="43" spans="1:11" ht="23.25" customHeight="1">
      <c r="A43" s="24"/>
      <c r="B43" s="41"/>
      <c r="C43" s="42"/>
      <c r="D43" s="42"/>
      <c r="E43" s="42"/>
      <c r="F43" s="43"/>
      <c r="G43" s="44"/>
      <c r="H43" s="42"/>
      <c r="I43" s="27"/>
      <c r="J43" s="27"/>
      <c r="K43" s="28"/>
    </row>
    <row r="44" spans="1:11" ht="23.25" customHeight="1">
      <c r="A44" s="24"/>
      <c r="B44" s="36"/>
      <c r="C44" s="45"/>
      <c r="D44" s="46"/>
      <c r="E44" s="46"/>
      <c r="F44" s="47"/>
      <c r="G44" s="48"/>
      <c r="H44" s="49"/>
      <c r="I44" s="27"/>
      <c r="J44" s="27"/>
      <c r="K44" s="28"/>
    </row>
    <row r="45" spans="1:11" ht="23.25" customHeight="1">
      <c r="A45" s="56"/>
      <c r="B45" s="36"/>
      <c r="C45" s="45"/>
      <c r="D45" s="46"/>
      <c r="E45" s="46"/>
      <c r="F45" s="47"/>
      <c r="G45" s="56"/>
      <c r="H45" s="49"/>
      <c r="I45" s="27"/>
      <c r="J45" s="27"/>
      <c r="K45" s="28"/>
    </row>
    <row r="46" spans="1:11" ht="32.25" customHeight="1">
      <c r="A46" s="50" t="s">
        <v>7</v>
      </c>
      <c r="B46" s="51"/>
      <c r="C46" s="52"/>
      <c r="D46" s="53"/>
      <c r="E46" s="53"/>
      <c r="F46" s="54"/>
      <c r="G46" s="775" t="s">
        <v>7</v>
      </c>
      <c r="H46" s="776"/>
      <c r="I46" s="776"/>
      <c r="J46" s="776"/>
      <c r="K46" s="777"/>
    </row>
    <row r="47" spans="1:11" ht="50.1" customHeight="1">
      <c r="A47" s="735" t="s">
        <v>776</v>
      </c>
      <c r="B47" s="736"/>
      <c r="C47" s="736"/>
      <c r="D47" s="736"/>
      <c r="E47" s="736"/>
      <c r="F47" s="737"/>
      <c r="G47" s="735" t="s">
        <v>777</v>
      </c>
      <c r="H47" s="736"/>
      <c r="I47" s="736"/>
      <c r="J47" s="736"/>
      <c r="K47" s="737"/>
    </row>
    <row r="48" spans="1:11" ht="23.25" customHeight="1">
      <c r="A48" s="20"/>
      <c r="B48" s="21"/>
      <c r="C48" s="21"/>
      <c r="D48" s="21"/>
      <c r="E48" s="22"/>
      <c r="F48" s="23"/>
      <c r="G48" s="20"/>
      <c r="H48" s="22"/>
      <c r="I48" s="22"/>
      <c r="J48" s="22"/>
      <c r="K48" s="23"/>
    </row>
    <row r="49" spans="1:11" ht="23.25" customHeight="1">
      <c r="A49" s="24"/>
      <c r="B49" s="25"/>
      <c r="C49" s="26"/>
      <c r="D49" s="26"/>
      <c r="E49" s="27"/>
      <c r="F49" s="28"/>
      <c r="G49" s="24"/>
      <c r="H49" s="27"/>
      <c r="I49" s="27"/>
      <c r="J49" s="27"/>
      <c r="K49" s="28"/>
    </row>
    <row r="50" spans="1:11" ht="23.25" customHeight="1">
      <c r="A50" s="24"/>
      <c r="B50" s="29"/>
      <c r="C50" s="30"/>
      <c r="D50" s="30"/>
      <c r="E50" s="27"/>
      <c r="F50" s="28"/>
      <c r="G50" s="24"/>
      <c r="H50" s="27"/>
      <c r="I50" s="27"/>
      <c r="J50" s="27"/>
      <c r="K50" s="28"/>
    </row>
    <row r="51" spans="1:11" ht="23.25" customHeight="1">
      <c r="A51" s="24"/>
      <c r="B51" s="31"/>
      <c r="C51" s="30"/>
      <c r="D51" s="30"/>
      <c r="E51" s="27"/>
      <c r="F51" s="28"/>
      <c r="G51" s="24"/>
      <c r="H51" s="27"/>
      <c r="I51" s="27"/>
      <c r="J51" s="27"/>
      <c r="K51" s="28"/>
    </row>
    <row r="52" spans="1:11" ht="23.25" customHeight="1">
      <c r="A52" s="24"/>
      <c r="B52" s="26"/>
      <c r="C52" s="30"/>
      <c r="D52" s="30"/>
      <c r="E52" s="27"/>
      <c r="F52" s="28"/>
      <c r="G52" s="24"/>
      <c r="H52" s="27"/>
      <c r="I52" s="27"/>
      <c r="J52" s="27"/>
      <c r="K52" s="28"/>
    </row>
    <row r="53" spans="1:11" ht="23.25" customHeight="1">
      <c r="A53" s="24"/>
      <c r="B53" s="26"/>
      <c r="C53" s="30"/>
      <c r="D53" s="30"/>
      <c r="E53" s="27"/>
      <c r="F53" s="28"/>
      <c r="G53" s="24"/>
      <c r="H53" s="27"/>
      <c r="I53" s="27"/>
      <c r="J53" s="27"/>
      <c r="K53" s="28"/>
    </row>
    <row r="54" spans="1:11" ht="23.25" customHeight="1">
      <c r="A54" s="24"/>
      <c r="B54" s="26"/>
      <c r="C54" s="30"/>
      <c r="D54" s="30"/>
      <c r="E54" s="27"/>
      <c r="F54" s="28"/>
      <c r="G54" s="24"/>
      <c r="H54" s="27"/>
      <c r="I54" s="27"/>
      <c r="J54" s="27"/>
      <c r="K54" s="28"/>
    </row>
    <row r="55" spans="1:11" ht="23.25" customHeight="1">
      <c r="A55" s="24"/>
      <c r="B55" s="26"/>
      <c r="C55" s="30"/>
      <c r="D55" s="30"/>
      <c r="E55" s="27"/>
      <c r="F55" s="28"/>
      <c r="G55" s="24"/>
      <c r="H55" s="27"/>
      <c r="I55" s="27"/>
      <c r="J55" s="27"/>
      <c r="K55" s="28"/>
    </row>
    <row r="56" spans="1:11" ht="23.25" customHeight="1">
      <c r="A56" s="24"/>
      <c r="B56" s="26"/>
      <c r="C56" s="30"/>
      <c r="D56" s="30"/>
      <c r="E56" s="27"/>
      <c r="F56" s="28"/>
      <c r="G56" s="24"/>
      <c r="H56" s="27"/>
      <c r="I56" s="27"/>
      <c r="J56" s="27"/>
      <c r="K56" s="28"/>
    </row>
    <row r="57" spans="1:11" ht="23.25" customHeight="1">
      <c r="A57" s="24"/>
      <c r="B57" s="26"/>
      <c r="C57" s="26"/>
      <c r="D57" s="26"/>
      <c r="E57" s="27"/>
      <c r="F57" s="28"/>
      <c r="G57" s="24"/>
      <c r="H57" s="27"/>
      <c r="I57" s="27"/>
      <c r="J57" s="27"/>
      <c r="K57" s="28"/>
    </row>
    <row r="58" spans="1:11" ht="23.25" customHeight="1">
      <c r="A58" s="24"/>
      <c r="B58" s="32"/>
      <c r="C58" s="33"/>
      <c r="D58" s="33"/>
      <c r="E58" s="27"/>
      <c r="F58" s="28"/>
      <c r="G58" s="24"/>
      <c r="H58" s="27"/>
      <c r="I58" s="27"/>
      <c r="J58" s="27"/>
      <c r="K58" s="28"/>
    </row>
    <row r="59" spans="1:11" ht="23.25" customHeight="1">
      <c r="A59" s="24"/>
      <c r="B59" s="27"/>
      <c r="C59" s="27"/>
      <c r="D59" s="27"/>
      <c r="E59" s="27"/>
      <c r="F59" s="28"/>
      <c r="G59" s="24"/>
      <c r="H59" s="27"/>
      <c r="I59" s="27"/>
      <c r="J59" s="27"/>
      <c r="K59" s="28"/>
    </row>
    <row r="60" spans="1:11" ht="23.25" customHeight="1">
      <c r="A60" s="24"/>
      <c r="B60" s="27"/>
      <c r="C60" s="27"/>
      <c r="D60" s="27"/>
      <c r="E60" s="27"/>
      <c r="F60" s="28"/>
      <c r="G60" s="24"/>
      <c r="H60" s="27"/>
      <c r="I60" s="27"/>
      <c r="J60" s="27"/>
      <c r="K60" s="28"/>
    </row>
    <row r="61" spans="1:11" ht="23.25" customHeight="1">
      <c r="A61" s="24"/>
      <c r="B61" s="34"/>
      <c r="C61" s="35"/>
      <c r="D61" s="36"/>
      <c r="E61" s="37"/>
      <c r="F61" s="38"/>
      <c r="G61" s="39"/>
      <c r="H61" s="40"/>
      <c r="I61" s="27"/>
      <c r="J61" s="27"/>
      <c r="K61" s="28"/>
    </row>
    <row r="62" spans="1:11" ht="23.25" customHeight="1">
      <c r="A62" s="24"/>
      <c r="B62" s="41"/>
      <c r="C62" s="42"/>
      <c r="D62" s="42"/>
      <c r="E62" s="42"/>
      <c r="F62" s="43"/>
      <c r="G62" s="44"/>
      <c r="H62" s="42"/>
      <c r="I62" s="27"/>
      <c r="J62" s="27"/>
      <c r="K62" s="28"/>
    </row>
    <row r="63" spans="1:11" ht="23.25" customHeight="1">
      <c r="A63" s="24"/>
      <c r="B63" s="36"/>
      <c r="C63" s="45"/>
      <c r="D63" s="46"/>
      <c r="E63" s="46"/>
      <c r="F63" s="47"/>
      <c r="G63" s="48"/>
      <c r="H63" s="49"/>
      <c r="I63" s="27"/>
      <c r="J63" s="27"/>
      <c r="K63" s="28"/>
    </row>
    <row r="64" spans="1:11" ht="23.25" customHeight="1">
      <c r="A64" s="56"/>
      <c r="B64" s="36"/>
      <c r="C64" s="45"/>
      <c r="D64" s="46"/>
      <c r="E64" s="46"/>
      <c r="F64" s="47"/>
      <c r="G64" s="56"/>
      <c r="H64" s="49"/>
      <c r="I64" s="27"/>
      <c r="J64" s="27"/>
      <c r="K64" s="28"/>
    </row>
    <row r="65" spans="1:11" ht="23.25" customHeight="1">
      <c r="A65" s="50" t="s">
        <v>7</v>
      </c>
      <c r="B65" s="51"/>
      <c r="C65" s="52"/>
      <c r="D65" s="53"/>
      <c r="E65" s="53"/>
      <c r="F65" s="54"/>
      <c r="G65" s="775" t="s">
        <v>7</v>
      </c>
      <c r="H65" s="776"/>
      <c r="I65" s="776"/>
      <c r="J65" s="776"/>
      <c r="K65" s="777"/>
    </row>
    <row r="66" spans="1:11" ht="23.25" customHeight="1"/>
    <row r="67" spans="1:11" ht="23.25" customHeight="1"/>
    <row r="68" spans="1:11" ht="23.25" customHeight="1"/>
    <row r="69" spans="1:11" ht="23.25" customHeight="1"/>
    <row r="70" spans="1:11" ht="23.25" customHeight="1"/>
    <row r="71" spans="1:11" ht="23.25" customHeight="1"/>
    <row r="72" spans="1:11" ht="23.25" customHeight="1"/>
    <row r="73" spans="1:11" ht="23.25" customHeight="1"/>
    <row r="74" spans="1:11" ht="23.25" customHeight="1"/>
    <row r="75" spans="1:11" ht="23.25" customHeight="1"/>
    <row r="76" spans="1:11" ht="23.25" customHeight="1"/>
    <row r="77" spans="1:11" ht="23.25" customHeight="1"/>
    <row r="78" spans="1:11" ht="23.25" customHeight="1"/>
    <row r="79" spans="1:11" ht="23.25" customHeight="1"/>
    <row r="80" spans="1:11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</sheetData>
  <mergeCells count="8">
    <mergeCell ref="A47:F47"/>
    <mergeCell ref="G47:K47"/>
    <mergeCell ref="G65:K65"/>
    <mergeCell ref="A12:F12"/>
    <mergeCell ref="G12:K12"/>
    <mergeCell ref="A28:F28"/>
    <mergeCell ref="G28:K28"/>
    <mergeCell ref="G46:K46"/>
  </mergeCells>
  <pageMargins left="0.70866141732283505" right="0.70866141732283505" top="0.74803149606299202" bottom="0.74803149606299202" header="0.31496062992126" footer="0.31496062992126"/>
  <pageSetup paperSize="9" scale="48"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9FF66"/>
  </sheetPr>
  <dimension ref="A1:T37"/>
  <sheetViews>
    <sheetView showGridLines="0" zoomScale="85" zoomScaleNormal="85" workbookViewId="0">
      <selection activeCell="K13" sqref="K13"/>
    </sheetView>
  </sheetViews>
  <sheetFormatPr defaultColWidth="0" defaultRowHeight="15"/>
  <cols>
    <col min="1" max="2" width="10.85546875" customWidth="1"/>
    <col min="3" max="3" width="17.42578125" customWidth="1"/>
    <col min="4" max="4" width="67" customWidth="1"/>
    <col min="5" max="5" width="19.5703125" customWidth="1"/>
    <col min="6" max="9" width="2.7109375" customWidth="1"/>
    <col min="10" max="16" width="4.7109375" customWidth="1"/>
    <col min="17" max="20" width="4.7109375" hidden="1" customWidth="1"/>
    <col min="21" max="16384" width="9.140625" hidden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5" spans="1:16" ht="30.75" customHeight="1">
      <c r="B15" s="3" t="s">
        <v>778</v>
      </c>
      <c r="C15" s="4" t="s">
        <v>779</v>
      </c>
      <c r="D15" s="5" t="s">
        <v>780</v>
      </c>
      <c r="E15" s="6" t="s">
        <v>781</v>
      </c>
      <c r="F15" s="7"/>
    </row>
    <row r="16" spans="1:16" ht="30.75" customHeight="1">
      <c r="B16" s="8">
        <v>44112</v>
      </c>
      <c r="C16" s="9" t="s">
        <v>782</v>
      </c>
      <c r="D16" s="10" t="s">
        <v>819</v>
      </c>
      <c r="E16" s="11" t="s">
        <v>784</v>
      </c>
      <c r="F16" s="7"/>
    </row>
    <row r="17" spans="2:6" ht="30.75" customHeight="1">
      <c r="B17" s="8">
        <v>44112</v>
      </c>
      <c r="C17" s="9" t="s">
        <v>817</v>
      </c>
      <c r="D17" s="10" t="s">
        <v>818</v>
      </c>
      <c r="E17" s="11" t="s">
        <v>784</v>
      </c>
      <c r="F17" s="7"/>
    </row>
    <row r="18" spans="2:6" ht="30.75" customHeight="1">
      <c r="B18" s="8">
        <v>44051</v>
      </c>
      <c r="C18" s="9" t="s">
        <v>782</v>
      </c>
      <c r="D18" s="10" t="s">
        <v>783</v>
      </c>
      <c r="E18" s="11" t="s">
        <v>784</v>
      </c>
      <c r="F18" s="7"/>
    </row>
    <row r="19" spans="2:6" ht="30.75" customHeight="1">
      <c r="B19" s="8">
        <v>43669</v>
      </c>
      <c r="C19" s="9" t="s">
        <v>785</v>
      </c>
      <c r="D19" s="10" t="s">
        <v>786</v>
      </c>
      <c r="E19" s="11" t="s">
        <v>784</v>
      </c>
      <c r="F19" s="7"/>
    </row>
    <row r="20" spans="2:6" ht="30.75" customHeight="1">
      <c r="B20" s="8">
        <v>43606</v>
      </c>
      <c r="C20" s="9" t="s">
        <v>785</v>
      </c>
      <c r="D20" s="10" t="s">
        <v>787</v>
      </c>
      <c r="E20" s="11" t="s">
        <v>784</v>
      </c>
      <c r="F20" s="7"/>
    </row>
    <row r="21" spans="2:6" ht="30.75" customHeight="1">
      <c r="B21" s="8">
        <v>43573</v>
      </c>
      <c r="C21" s="9" t="s">
        <v>785</v>
      </c>
      <c r="D21" s="10" t="s">
        <v>788</v>
      </c>
      <c r="E21" s="11" t="s">
        <v>784</v>
      </c>
      <c r="F21" s="7"/>
    </row>
    <row r="22" spans="2:6" ht="30.75" customHeight="1">
      <c r="B22" s="8">
        <v>43410</v>
      </c>
      <c r="C22" s="9" t="s">
        <v>789</v>
      </c>
      <c r="D22" s="10" t="s">
        <v>790</v>
      </c>
      <c r="E22" s="11" t="s">
        <v>784</v>
      </c>
      <c r="F22" s="7"/>
    </row>
    <row r="23" spans="2:6" ht="30.75" customHeight="1">
      <c r="B23" s="12">
        <v>43315</v>
      </c>
      <c r="C23" s="13" t="s">
        <v>789</v>
      </c>
      <c r="D23" s="14" t="s">
        <v>791</v>
      </c>
      <c r="E23" s="15" t="s">
        <v>784</v>
      </c>
      <c r="F23" s="7"/>
    </row>
    <row r="24" spans="2:6" ht="61.5" customHeight="1">
      <c r="B24" s="12">
        <v>43313</v>
      </c>
      <c r="C24" s="13" t="s">
        <v>789</v>
      </c>
      <c r="D24" s="14" t="s">
        <v>792</v>
      </c>
      <c r="E24" s="15" t="s">
        <v>784</v>
      </c>
      <c r="F24" s="7"/>
    </row>
    <row r="25" spans="2:6" s="1" customFormat="1" ht="30" customHeight="1">
      <c r="B25" s="12">
        <v>43278</v>
      </c>
      <c r="C25" s="13" t="s">
        <v>793</v>
      </c>
      <c r="D25" s="14" t="s">
        <v>794</v>
      </c>
      <c r="E25" s="15" t="s">
        <v>784</v>
      </c>
      <c r="F25" s="16"/>
    </row>
    <row r="26" spans="2:6" s="1" customFormat="1" ht="54.95" customHeight="1">
      <c r="B26" s="12">
        <v>43278</v>
      </c>
      <c r="C26" s="13" t="s">
        <v>793</v>
      </c>
      <c r="D26" s="14" t="s">
        <v>795</v>
      </c>
      <c r="E26" s="15" t="s">
        <v>784</v>
      </c>
      <c r="F26" s="16"/>
    </row>
    <row r="27" spans="2:6" s="1" customFormat="1" ht="90.95" customHeight="1">
      <c r="B27" s="12">
        <v>43273</v>
      </c>
      <c r="C27" s="13" t="s">
        <v>793</v>
      </c>
      <c r="D27" s="14" t="s">
        <v>796</v>
      </c>
      <c r="E27" s="15" t="s">
        <v>784</v>
      </c>
      <c r="F27" s="16"/>
    </row>
    <row r="28" spans="2:6" s="1" customFormat="1" ht="105" customHeight="1">
      <c r="B28" s="12">
        <v>43273</v>
      </c>
      <c r="C28" s="13" t="s">
        <v>793</v>
      </c>
      <c r="D28" s="14" t="s">
        <v>797</v>
      </c>
      <c r="E28" s="15" t="s">
        <v>784</v>
      </c>
    </row>
    <row r="29" spans="2:6" s="1" customFormat="1" ht="40.5">
      <c r="B29" s="12">
        <v>43272</v>
      </c>
      <c r="C29" s="13" t="s">
        <v>793</v>
      </c>
      <c r="D29" s="14" t="s">
        <v>798</v>
      </c>
      <c r="E29" s="15" t="s">
        <v>784</v>
      </c>
    </row>
    <row r="30" spans="2:6" s="1" customFormat="1" ht="30" customHeight="1">
      <c r="B30" s="12">
        <v>43272</v>
      </c>
      <c r="C30" s="13" t="s">
        <v>793</v>
      </c>
      <c r="D30" s="17" t="s">
        <v>799</v>
      </c>
      <c r="E30" s="15" t="s">
        <v>784</v>
      </c>
    </row>
    <row r="31" spans="2:6" s="1" customFormat="1" ht="69" customHeight="1">
      <c r="B31" s="12">
        <v>43272</v>
      </c>
      <c r="C31" s="13" t="s">
        <v>793</v>
      </c>
      <c r="D31" s="17" t="s">
        <v>800</v>
      </c>
      <c r="E31" s="15" t="s">
        <v>784</v>
      </c>
    </row>
    <row r="32" spans="2:6" s="1" customFormat="1" ht="33.75" customHeight="1">
      <c r="B32" s="12">
        <v>43236</v>
      </c>
      <c r="C32" s="13" t="s">
        <v>789</v>
      </c>
      <c r="D32" s="14" t="s">
        <v>801</v>
      </c>
      <c r="E32" s="15" t="s">
        <v>784</v>
      </c>
    </row>
    <row r="33" spans="1:5" s="1" customFormat="1" ht="43.5" customHeight="1">
      <c r="B33" s="12">
        <v>43038</v>
      </c>
      <c r="C33" s="13" t="s">
        <v>802</v>
      </c>
      <c r="D33" s="17" t="s">
        <v>803</v>
      </c>
      <c r="E33" s="15" t="s">
        <v>804</v>
      </c>
    </row>
    <row r="34" spans="1:5" s="1" customFormat="1" ht="30" customHeight="1">
      <c r="B34" s="12">
        <v>43038</v>
      </c>
      <c r="C34" s="13" t="s">
        <v>802</v>
      </c>
      <c r="D34" s="17" t="s">
        <v>805</v>
      </c>
      <c r="E34" s="15" t="s">
        <v>804</v>
      </c>
    </row>
    <row r="35" spans="1:5" ht="27">
      <c r="A35" s="18"/>
      <c r="B35" s="12">
        <v>42993</v>
      </c>
      <c r="C35" s="13" t="s">
        <v>802</v>
      </c>
      <c r="D35" s="17" t="s">
        <v>806</v>
      </c>
      <c r="E35" s="15" t="s">
        <v>804</v>
      </c>
    </row>
    <row r="36" spans="1:5" ht="21.75" customHeight="1">
      <c r="B36" s="12">
        <v>42947</v>
      </c>
      <c r="C36" s="13" t="s">
        <v>802</v>
      </c>
      <c r="D36" s="17" t="s">
        <v>807</v>
      </c>
      <c r="E36" s="15" t="s">
        <v>804</v>
      </c>
    </row>
    <row r="37" spans="1:5" ht="24" customHeight="1">
      <c r="B37" s="12">
        <v>42885</v>
      </c>
      <c r="C37" s="13" t="s">
        <v>802</v>
      </c>
      <c r="D37" s="17" t="s">
        <v>808</v>
      </c>
      <c r="E37" s="15" t="s">
        <v>809</v>
      </c>
    </row>
  </sheetData>
  <pageMargins left="0.196850393700787" right="0.196850393700787" top="0.39370078740157499" bottom="0.39370078740157499" header="0.31496062992126" footer="0.31496062992126"/>
  <pageSetup paperSize="9" scale="8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Q236"/>
  <sheetViews>
    <sheetView showGridLines="0" zoomScale="85" zoomScaleNormal="85" workbookViewId="0">
      <selection activeCell="B42" sqref="B42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0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0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>
      <c r="J11" s="271"/>
    </row>
    <row r="12" spans="1:13" ht="23.25" customHeight="1">
      <c r="B12" s="257" t="s">
        <v>170</v>
      </c>
      <c r="C12" s="60"/>
      <c r="D12" s="60"/>
      <c r="E12" s="60"/>
      <c r="F12" s="60"/>
      <c r="G12" s="60"/>
      <c r="H12" s="60"/>
      <c r="I12" s="60"/>
      <c r="J12" s="73"/>
      <c r="K12" s="42"/>
      <c r="L12" s="27"/>
    </row>
    <row r="13" spans="1:13" ht="50.1" customHeight="1">
      <c r="B13" s="62" t="s">
        <v>171</v>
      </c>
      <c r="C13" s="274" t="s">
        <v>172</v>
      </c>
      <c r="D13" s="274" t="s">
        <v>173</v>
      </c>
      <c r="E13" s="274" t="s">
        <v>174</v>
      </c>
      <c r="F13" s="274" t="s">
        <v>175</v>
      </c>
      <c r="G13" s="274" t="s">
        <v>176</v>
      </c>
      <c r="H13" s="274" t="s">
        <v>177</v>
      </c>
      <c r="I13" s="274" t="s">
        <v>178</v>
      </c>
      <c r="J13" s="338" t="s">
        <v>179</v>
      </c>
      <c r="K13" s="42"/>
      <c r="L13" s="27"/>
    </row>
    <row r="14" spans="1:13" ht="23.25" customHeight="1">
      <c r="B14" s="546" t="s">
        <v>4</v>
      </c>
      <c r="C14" s="549"/>
      <c r="D14" s="549"/>
      <c r="E14" s="549"/>
      <c r="F14" s="549"/>
      <c r="G14" s="549"/>
      <c r="H14" s="549"/>
      <c r="I14" s="549"/>
      <c r="J14" s="639"/>
      <c r="K14" s="300"/>
      <c r="L14" s="27"/>
    </row>
    <row r="15" spans="1:13" ht="23.25" customHeight="1">
      <c r="B15" s="547" t="s">
        <v>51</v>
      </c>
      <c r="C15" s="46">
        <v>12</v>
      </c>
      <c r="D15" s="46">
        <v>13</v>
      </c>
      <c r="E15" s="46">
        <v>13</v>
      </c>
      <c r="F15" s="46">
        <v>12</v>
      </c>
      <c r="G15" s="630">
        <f>IF(ISERROR(AVERAGE(E15:F15)),"_",(AVERAGE(E15:F15)))</f>
        <v>12.5</v>
      </c>
      <c r="H15" s="46">
        <v>1</v>
      </c>
      <c r="I15" s="46">
        <v>0</v>
      </c>
      <c r="J15" s="640">
        <v>12</v>
      </c>
      <c r="K15" s="300"/>
      <c r="L15" s="27"/>
    </row>
    <row r="16" spans="1:13" ht="23.25" customHeight="1">
      <c r="B16" s="571" t="s">
        <v>15</v>
      </c>
      <c r="C16" s="84">
        <v>15</v>
      </c>
      <c r="D16" s="84">
        <v>14</v>
      </c>
      <c r="E16" s="84">
        <v>67</v>
      </c>
      <c r="F16" s="84">
        <v>53</v>
      </c>
      <c r="G16" s="134">
        <f>IF(ISERROR(AVERAGE(E16:F16)),"_",(AVERAGE(E16:F16)))</f>
        <v>60</v>
      </c>
      <c r="H16" s="84">
        <v>5</v>
      </c>
      <c r="I16" s="84">
        <v>15</v>
      </c>
      <c r="J16" s="652">
        <v>47</v>
      </c>
      <c r="K16" s="300"/>
      <c r="L16" s="27"/>
    </row>
    <row r="17" spans="1:12" ht="23.25" customHeight="1">
      <c r="B17" s="571" t="s">
        <v>72</v>
      </c>
      <c r="C17" s="84">
        <v>5</v>
      </c>
      <c r="D17" s="84">
        <v>2</v>
      </c>
      <c r="E17" s="84">
        <v>10</v>
      </c>
      <c r="F17" s="84">
        <v>10</v>
      </c>
      <c r="G17" s="134">
        <f t="shared" ref="G17:G26" si="0">IF(ISERROR(AVERAGE(E17:F17)),"_",(AVERAGE(E17:F17)))</f>
        <v>10</v>
      </c>
      <c r="H17" s="84">
        <v>0</v>
      </c>
      <c r="I17" s="84">
        <v>1</v>
      </c>
      <c r="J17" s="652">
        <v>9</v>
      </c>
      <c r="K17" s="300"/>
      <c r="L17" s="27"/>
    </row>
    <row r="18" spans="1:12" ht="23.25" customHeight="1">
      <c r="B18" s="571" t="s">
        <v>36</v>
      </c>
      <c r="C18" s="84">
        <v>10</v>
      </c>
      <c r="D18" s="84">
        <v>6</v>
      </c>
      <c r="E18" s="84">
        <v>38</v>
      </c>
      <c r="F18" s="84">
        <v>34</v>
      </c>
      <c r="G18" s="134">
        <f t="shared" si="0"/>
        <v>36</v>
      </c>
      <c r="H18" s="84">
        <v>0</v>
      </c>
      <c r="I18" s="84">
        <v>5</v>
      </c>
      <c r="J18" s="652">
        <v>33</v>
      </c>
      <c r="K18" s="300"/>
      <c r="L18" s="27"/>
    </row>
    <row r="19" spans="1:12" ht="23.25" customHeight="1">
      <c r="B19" s="571" t="s">
        <v>46</v>
      </c>
      <c r="C19" s="84">
        <v>12</v>
      </c>
      <c r="D19" s="84">
        <v>10</v>
      </c>
      <c r="E19" s="84">
        <v>39</v>
      </c>
      <c r="F19" s="84">
        <v>34</v>
      </c>
      <c r="G19" s="134">
        <f t="shared" si="0"/>
        <v>36.5</v>
      </c>
      <c r="H19" s="84">
        <v>2</v>
      </c>
      <c r="I19" s="84">
        <v>7</v>
      </c>
      <c r="J19" s="652">
        <v>30</v>
      </c>
      <c r="K19" s="300"/>
      <c r="L19" s="27"/>
    </row>
    <row r="20" spans="1:12" ht="23.25" customHeight="1">
      <c r="B20" s="571" t="s">
        <v>180</v>
      </c>
      <c r="C20" s="84">
        <v>13</v>
      </c>
      <c r="D20" s="84">
        <v>13</v>
      </c>
      <c r="E20" s="84">
        <v>39</v>
      </c>
      <c r="F20" s="84">
        <v>41</v>
      </c>
      <c r="G20" s="134">
        <f t="shared" si="0"/>
        <v>40</v>
      </c>
      <c r="H20" s="84">
        <v>0</v>
      </c>
      <c r="I20" s="84">
        <v>13</v>
      </c>
      <c r="J20" s="652">
        <v>39</v>
      </c>
      <c r="K20" s="300"/>
      <c r="L20" s="27"/>
    </row>
    <row r="21" spans="1:12" ht="23.25" customHeight="1">
      <c r="B21" s="571" t="s">
        <v>626</v>
      </c>
      <c r="C21" s="84">
        <v>5</v>
      </c>
      <c r="D21" s="84">
        <v>5</v>
      </c>
      <c r="E21" s="84">
        <v>43</v>
      </c>
      <c r="F21" s="84">
        <v>34</v>
      </c>
      <c r="G21" s="134">
        <f t="shared" si="0"/>
        <v>38.5</v>
      </c>
      <c r="H21" s="84">
        <v>1</v>
      </c>
      <c r="I21" s="84">
        <v>12</v>
      </c>
      <c r="J21" s="652">
        <v>30</v>
      </c>
      <c r="K21" s="300"/>
      <c r="L21" s="27"/>
    </row>
    <row r="22" spans="1:12" ht="23.25" customHeight="1">
      <c r="B22" s="571" t="s">
        <v>29</v>
      </c>
      <c r="C22" s="84">
        <v>15</v>
      </c>
      <c r="D22" s="84">
        <v>14</v>
      </c>
      <c r="E22" s="84">
        <v>50</v>
      </c>
      <c r="F22" s="84">
        <v>44</v>
      </c>
      <c r="G22" s="134">
        <f t="shared" si="0"/>
        <v>47</v>
      </c>
      <c r="H22" s="84">
        <v>0</v>
      </c>
      <c r="I22" s="84">
        <v>8</v>
      </c>
      <c r="J22" s="652">
        <v>42</v>
      </c>
      <c r="K22" s="81"/>
      <c r="L22" s="27"/>
    </row>
    <row r="23" spans="1:12" ht="23.25" customHeight="1">
      <c r="A23" s="27"/>
      <c r="B23" s="571" t="s">
        <v>20</v>
      </c>
      <c r="C23" s="84">
        <v>10</v>
      </c>
      <c r="D23" s="84">
        <v>8</v>
      </c>
      <c r="E23" s="84">
        <v>42</v>
      </c>
      <c r="F23" s="84">
        <v>39</v>
      </c>
      <c r="G23" s="134">
        <f t="shared" si="0"/>
        <v>40.5</v>
      </c>
      <c r="H23" s="84">
        <v>0</v>
      </c>
      <c r="I23" s="84">
        <v>5</v>
      </c>
      <c r="J23" s="652">
        <v>37</v>
      </c>
      <c r="K23" s="27"/>
      <c r="L23" s="27"/>
    </row>
    <row r="24" spans="1:12" ht="23.25" customHeight="1">
      <c r="A24" s="27"/>
      <c r="B24" s="571" t="s">
        <v>65</v>
      </c>
      <c r="C24" s="84">
        <v>7</v>
      </c>
      <c r="D24" s="84">
        <v>2</v>
      </c>
      <c r="E24" s="84">
        <v>7</v>
      </c>
      <c r="F24" s="84">
        <v>7</v>
      </c>
      <c r="G24" s="134">
        <f t="shared" si="0"/>
        <v>7</v>
      </c>
      <c r="H24" s="84">
        <v>2</v>
      </c>
      <c r="I24" s="84">
        <v>0</v>
      </c>
      <c r="J24" s="652">
        <v>5</v>
      </c>
      <c r="K24" s="27"/>
      <c r="L24" s="27"/>
    </row>
    <row r="25" spans="1:12" ht="23.25" customHeight="1">
      <c r="A25" s="27"/>
      <c r="B25" s="566" t="s">
        <v>43</v>
      </c>
      <c r="C25" s="84">
        <v>10</v>
      </c>
      <c r="D25" s="84">
        <v>8</v>
      </c>
      <c r="E25" s="84">
        <v>8</v>
      </c>
      <c r="F25" s="84">
        <v>7</v>
      </c>
      <c r="G25" s="134">
        <f t="shared" si="0"/>
        <v>7.5</v>
      </c>
      <c r="H25" s="84">
        <v>1</v>
      </c>
      <c r="I25" s="84">
        <v>0</v>
      </c>
      <c r="J25" s="653">
        <v>7</v>
      </c>
      <c r="K25" s="27"/>
      <c r="L25" s="27"/>
    </row>
    <row r="26" spans="1:12" ht="23.25" customHeight="1">
      <c r="A26" s="27"/>
      <c r="B26" s="546" t="s">
        <v>181</v>
      </c>
      <c r="C26" s="636">
        <f>SUM(C15:C25)</f>
        <v>114</v>
      </c>
      <c r="D26" s="636">
        <f>SUM(D15:D25)</f>
        <v>95</v>
      </c>
      <c r="E26" s="403">
        <f>SUM(E15:E25)</f>
        <v>356</v>
      </c>
      <c r="F26" s="636">
        <f>SUM(F15:F25)</f>
        <v>315</v>
      </c>
      <c r="G26" s="403">
        <f t="shared" si="0"/>
        <v>335.5</v>
      </c>
      <c r="H26" s="636">
        <f>SUM(H15:H25)</f>
        <v>12</v>
      </c>
      <c r="I26" s="636">
        <f>SUM(I15:I25)</f>
        <v>66</v>
      </c>
      <c r="J26" s="424">
        <f>SUM(J15:J25)</f>
        <v>291</v>
      </c>
      <c r="K26" s="42"/>
      <c r="L26" s="27"/>
    </row>
    <row r="27" spans="1:12" ht="23.25" customHeight="1">
      <c r="A27" s="27"/>
      <c r="B27" s="546" t="s">
        <v>3</v>
      </c>
      <c r="C27" s="568"/>
      <c r="D27" s="568"/>
      <c r="E27" s="404"/>
      <c r="F27" s="568"/>
      <c r="G27" s="404"/>
      <c r="H27" s="568"/>
      <c r="I27" s="568"/>
      <c r="J27" s="426"/>
      <c r="K27" s="42"/>
      <c r="L27" s="27"/>
    </row>
    <row r="28" spans="1:12" ht="23.25" customHeight="1">
      <c r="A28" s="27"/>
      <c r="B28" s="571" t="s">
        <v>811</v>
      </c>
      <c r="C28" s="557">
        <v>22</v>
      </c>
      <c r="D28" s="557">
        <v>23</v>
      </c>
      <c r="E28" s="557">
        <v>11</v>
      </c>
      <c r="F28" s="557">
        <v>31</v>
      </c>
      <c r="G28" s="648">
        <f t="shared" ref="G28:G52" si="1">IF(ISERROR(AVERAGE(E28:F28)),"_",(AVERAGE(E28:F28)))</f>
        <v>21</v>
      </c>
      <c r="H28" s="557">
        <v>1</v>
      </c>
      <c r="I28" s="277">
        <v>11</v>
      </c>
      <c r="J28" s="651">
        <v>22</v>
      </c>
      <c r="K28" s="300"/>
      <c r="L28" s="27"/>
    </row>
    <row r="29" spans="1:12" ht="23.25" customHeight="1">
      <c r="A29" s="27"/>
      <c r="B29" s="571" t="s">
        <v>51</v>
      </c>
      <c r="C29" s="84">
        <v>15</v>
      </c>
      <c r="D29" s="84">
        <v>15</v>
      </c>
      <c r="E29" s="84">
        <v>42</v>
      </c>
      <c r="F29" s="84">
        <v>32</v>
      </c>
      <c r="G29" s="649">
        <f t="shared" si="1"/>
        <v>37</v>
      </c>
      <c r="H29" s="84">
        <v>1</v>
      </c>
      <c r="I29" s="134">
        <v>13</v>
      </c>
      <c r="J29" s="652">
        <v>28</v>
      </c>
      <c r="K29" s="300"/>
      <c r="L29" s="27"/>
    </row>
    <row r="30" spans="1:12" ht="23.25" customHeight="1">
      <c r="A30" s="27"/>
      <c r="B30" s="571" t="s">
        <v>15</v>
      </c>
      <c r="C30" s="84">
        <v>20</v>
      </c>
      <c r="D30" s="84">
        <v>19</v>
      </c>
      <c r="E30" s="84">
        <v>51</v>
      </c>
      <c r="F30" s="84">
        <v>35</v>
      </c>
      <c r="G30" s="649">
        <f t="shared" si="1"/>
        <v>43</v>
      </c>
      <c r="H30" s="84">
        <v>3</v>
      </c>
      <c r="I30" s="134">
        <v>18</v>
      </c>
      <c r="J30" s="652">
        <v>30</v>
      </c>
      <c r="K30" s="300"/>
      <c r="L30" s="27"/>
    </row>
    <row r="31" spans="1:12" ht="23.25" customHeight="1">
      <c r="A31" s="27"/>
      <c r="B31" s="571" t="s">
        <v>99</v>
      </c>
      <c r="C31" s="84">
        <v>12</v>
      </c>
      <c r="D31" s="84">
        <v>11</v>
      </c>
      <c r="E31" s="84">
        <v>11</v>
      </c>
      <c r="F31" s="84">
        <v>11</v>
      </c>
      <c r="G31" s="649">
        <f t="shared" si="1"/>
        <v>11</v>
      </c>
      <c r="H31" s="84">
        <v>0</v>
      </c>
      <c r="I31" s="134">
        <v>0</v>
      </c>
      <c r="J31" s="652">
        <v>11</v>
      </c>
      <c r="K31" s="300"/>
      <c r="L31" s="27"/>
    </row>
    <row r="32" spans="1:12" ht="23.25" customHeight="1">
      <c r="A32" s="27"/>
      <c r="B32" s="571" t="s">
        <v>55</v>
      </c>
      <c r="C32" s="84">
        <v>15</v>
      </c>
      <c r="D32" s="84">
        <v>12</v>
      </c>
      <c r="E32" s="84">
        <v>35</v>
      </c>
      <c r="F32" s="84">
        <v>25</v>
      </c>
      <c r="G32" s="649">
        <f t="shared" si="1"/>
        <v>30</v>
      </c>
      <c r="H32" s="84">
        <v>4</v>
      </c>
      <c r="I32" s="134">
        <v>11</v>
      </c>
      <c r="J32" s="652">
        <v>20</v>
      </c>
      <c r="K32" s="300"/>
      <c r="L32" s="27"/>
    </row>
    <row r="33" spans="1:12" ht="23.25" customHeight="1">
      <c r="A33" s="27"/>
      <c r="B33" s="571" t="s">
        <v>57</v>
      </c>
      <c r="C33" s="84">
        <v>14</v>
      </c>
      <c r="D33" s="84">
        <v>8</v>
      </c>
      <c r="E33" s="84">
        <v>31</v>
      </c>
      <c r="F33" s="84">
        <v>23</v>
      </c>
      <c r="G33" s="649">
        <f t="shared" si="1"/>
        <v>27</v>
      </c>
      <c r="H33" s="84">
        <v>0</v>
      </c>
      <c r="I33" s="134">
        <v>12</v>
      </c>
      <c r="J33" s="652">
        <v>19</v>
      </c>
      <c r="K33" s="300"/>
      <c r="L33" s="27"/>
    </row>
    <row r="34" spans="1:12" ht="23.25" customHeight="1">
      <c r="A34" s="27"/>
      <c r="B34" s="571" t="s">
        <v>36</v>
      </c>
      <c r="C34" s="84">
        <v>15</v>
      </c>
      <c r="D34" s="84">
        <v>11</v>
      </c>
      <c r="E34" s="84">
        <v>40</v>
      </c>
      <c r="F34" s="84">
        <v>27</v>
      </c>
      <c r="G34" s="649">
        <f t="shared" si="1"/>
        <v>33.5</v>
      </c>
      <c r="H34" s="84">
        <v>1</v>
      </c>
      <c r="I34" s="134">
        <v>13</v>
      </c>
      <c r="J34" s="652">
        <v>26</v>
      </c>
      <c r="K34" s="300"/>
      <c r="L34" s="27"/>
    </row>
    <row r="35" spans="1:12" ht="23.25" customHeight="1">
      <c r="A35" s="27"/>
      <c r="B35" s="571" t="s">
        <v>93</v>
      </c>
      <c r="C35" s="84">
        <v>12</v>
      </c>
      <c r="D35" s="84">
        <v>11</v>
      </c>
      <c r="E35" s="84">
        <v>38</v>
      </c>
      <c r="F35" s="84">
        <v>24</v>
      </c>
      <c r="G35" s="649">
        <f t="shared" si="1"/>
        <v>31</v>
      </c>
      <c r="H35" s="84">
        <v>2</v>
      </c>
      <c r="I35" s="134">
        <v>18</v>
      </c>
      <c r="J35" s="652">
        <v>18</v>
      </c>
      <c r="K35" s="300"/>
      <c r="L35" s="27"/>
    </row>
    <row r="36" spans="1:12" ht="23.25" customHeight="1">
      <c r="A36" s="27"/>
      <c r="B36" s="571" t="s">
        <v>46</v>
      </c>
      <c r="C36" s="84">
        <v>20</v>
      </c>
      <c r="D36" s="84">
        <v>20</v>
      </c>
      <c r="E36" s="84">
        <v>51</v>
      </c>
      <c r="F36" s="84">
        <v>42</v>
      </c>
      <c r="G36" s="649">
        <f t="shared" si="1"/>
        <v>46.5</v>
      </c>
      <c r="H36" s="84">
        <v>5</v>
      </c>
      <c r="I36" s="134">
        <v>12</v>
      </c>
      <c r="J36" s="652">
        <v>34</v>
      </c>
      <c r="K36" s="81"/>
      <c r="L36" s="27"/>
    </row>
    <row r="37" spans="1:12" ht="23.25" customHeight="1">
      <c r="A37" s="27"/>
      <c r="B37" s="571" t="s">
        <v>32</v>
      </c>
      <c r="C37" s="84">
        <v>29</v>
      </c>
      <c r="D37" s="84">
        <v>24</v>
      </c>
      <c r="E37" s="84">
        <v>64</v>
      </c>
      <c r="F37" s="84">
        <v>43</v>
      </c>
      <c r="G37" s="649">
        <f t="shared" si="1"/>
        <v>53.5</v>
      </c>
      <c r="H37" s="84">
        <v>1</v>
      </c>
      <c r="I37" s="134">
        <v>23</v>
      </c>
      <c r="J37" s="652">
        <v>40</v>
      </c>
      <c r="K37" s="81"/>
      <c r="L37" s="27"/>
    </row>
    <row r="38" spans="1:12" ht="23.25" customHeight="1">
      <c r="A38" s="27"/>
      <c r="B38" s="571" t="s">
        <v>102</v>
      </c>
      <c r="C38" s="84">
        <v>18</v>
      </c>
      <c r="D38" s="84">
        <v>18</v>
      </c>
      <c r="E38" s="84">
        <v>18</v>
      </c>
      <c r="F38" s="84">
        <v>18</v>
      </c>
      <c r="G38" s="649">
        <f t="shared" si="1"/>
        <v>18</v>
      </c>
      <c r="H38" s="84">
        <v>0</v>
      </c>
      <c r="I38" s="134">
        <v>0</v>
      </c>
      <c r="J38" s="652">
        <v>18</v>
      </c>
      <c r="K38" s="81"/>
      <c r="L38" s="27"/>
    </row>
    <row r="39" spans="1:12" ht="23.25" customHeight="1">
      <c r="A39" s="27"/>
      <c r="B39" s="571" t="s">
        <v>68</v>
      </c>
      <c r="C39" s="84">
        <v>20</v>
      </c>
      <c r="D39" s="84">
        <v>11</v>
      </c>
      <c r="E39" s="84">
        <v>41</v>
      </c>
      <c r="F39" s="84">
        <v>36</v>
      </c>
      <c r="G39" s="649">
        <f t="shared" si="1"/>
        <v>38.5</v>
      </c>
      <c r="H39" s="84">
        <v>4</v>
      </c>
      <c r="I39" s="134">
        <v>6</v>
      </c>
      <c r="J39" s="652">
        <v>31</v>
      </c>
      <c r="K39" s="36"/>
      <c r="L39" s="27"/>
    </row>
    <row r="40" spans="1:12" ht="23.25" customHeight="1">
      <c r="A40" s="27"/>
      <c r="B40" s="572" t="s">
        <v>83</v>
      </c>
      <c r="C40" s="84">
        <v>10</v>
      </c>
      <c r="D40" s="84">
        <v>9</v>
      </c>
      <c r="E40" s="84">
        <v>22</v>
      </c>
      <c r="F40" s="84">
        <v>20</v>
      </c>
      <c r="G40" s="649">
        <f t="shared" si="1"/>
        <v>21</v>
      </c>
      <c r="H40" s="84">
        <v>2</v>
      </c>
      <c r="I40" s="134">
        <v>8</v>
      </c>
      <c r="J40" s="652">
        <v>12</v>
      </c>
      <c r="K40" s="42"/>
      <c r="L40" s="27"/>
    </row>
    <row r="41" spans="1:12" ht="23.25" customHeight="1">
      <c r="A41" s="27"/>
      <c r="B41" s="571" t="s">
        <v>626</v>
      </c>
      <c r="C41" s="84">
        <v>13</v>
      </c>
      <c r="D41" s="84">
        <v>12</v>
      </c>
      <c r="E41" s="84">
        <v>31</v>
      </c>
      <c r="F41" s="84">
        <v>26</v>
      </c>
      <c r="G41" s="649">
        <f t="shared" si="1"/>
        <v>28.5</v>
      </c>
      <c r="H41" s="84">
        <v>1</v>
      </c>
      <c r="I41" s="134">
        <v>9</v>
      </c>
      <c r="J41" s="652">
        <v>21</v>
      </c>
      <c r="K41" s="42"/>
      <c r="L41" s="27"/>
    </row>
    <row r="42" spans="1:12" ht="23.25" customHeight="1">
      <c r="A42" s="27"/>
      <c r="B42" s="571" t="s">
        <v>89</v>
      </c>
      <c r="C42" s="84">
        <v>15</v>
      </c>
      <c r="D42" s="84">
        <v>15</v>
      </c>
      <c r="E42" s="84">
        <v>45</v>
      </c>
      <c r="F42" s="84">
        <v>33</v>
      </c>
      <c r="G42" s="649">
        <f t="shared" si="1"/>
        <v>39</v>
      </c>
      <c r="H42" s="84">
        <v>4</v>
      </c>
      <c r="I42" s="134">
        <v>12</v>
      </c>
      <c r="J42" s="652">
        <v>29</v>
      </c>
      <c r="K42" s="300"/>
      <c r="L42" s="27"/>
    </row>
    <row r="43" spans="1:12" ht="23.25" customHeight="1">
      <c r="A43" s="27"/>
      <c r="B43" s="571" t="s">
        <v>29</v>
      </c>
      <c r="C43" s="84">
        <v>22</v>
      </c>
      <c r="D43" s="84">
        <v>13</v>
      </c>
      <c r="E43" s="84">
        <v>54</v>
      </c>
      <c r="F43" s="84">
        <v>43</v>
      </c>
      <c r="G43" s="649">
        <f t="shared" si="1"/>
        <v>48.5</v>
      </c>
      <c r="H43" s="84">
        <v>1</v>
      </c>
      <c r="I43" s="134">
        <v>21</v>
      </c>
      <c r="J43" s="652">
        <v>32</v>
      </c>
      <c r="K43" s="300"/>
      <c r="L43" s="27"/>
    </row>
    <row r="44" spans="1:12" ht="23.25" customHeight="1">
      <c r="A44" s="27"/>
      <c r="B44" s="571" t="s">
        <v>20</v>
      </c>
      <c r="C44" s="84">
        <v>20</v>
      </c>
      <c r="D44" s="84">
        <v>10</v>
      </c>
      <c r="E44" s="84">
        <v>46</v>
      </c>
      <c r="F44" s="84">
        <v>40</v>
      </c>
      <c r="G44" s="649">
        <f t="shared" si="1"/>
        <v>43</v>
      </c>
      <c r="H44" s="84">
        <v>2</v>
      </c>
      <c r="I44" s="134">
        <v>18</v>
      </c>
      <c r="J44" s="652">
        <v>26</v>
      </c>
      <c r="K44" s="300"/>
      <c r="L44" s="27"/>
    </row>
    <row r="45" spans="1:12" ht="23.25" customHeight="1">
      <c r="A45" s="27"/>
      <c r="B45" s="571" t="s">
        <v>40</v>
      </c>
      <c r="C45" s="84">
        <v>20</v>
      </c>
      <c r="D45" s="84">
        <v>11</v>
      </c>
      <c r="E45" s="84">
        <v>58</v>
      </c>
      <c r="F45" s="84">
        <v>41</v>
      </c>
      <c r="G45" s="649">
        <f t="shared" si="1"/>
        <v>49.5</v>
      </c>
      <c r="H45" s="84">
        <v>3</v>
      </c>
      <c r="I45" s="134">
        <v>23</v>
      </c>
      <c r="J45" s="652">
        <v>32</v>
      </c>
      <c r="K45" s="300"/>
      <c r="L45" s="27"/>
    </row>
    <row r="46" spans="1:12" ht="23.25" customHeight="1">
      <c r="A46" s="27"/>
      <c r="B46" s="571" t="s">
        <v>61</v>
      </c>
      <c r="C46" s="84">
        <v>15</v>
      </c>
      <c r="D46" s="84">
        <v>15</v>
      </c>
      <c r="E46" s="84">
        <v>28</v>
      </c>
      <c r="F46" s="84">
        <v>14</v>
      </c>
      <c r="G46" s="649">
        <f t="shared" si="1"/>
        <v>21</v>
      </c>
      <c r="H46" s="84">
        <v>13</v>
      </c>
      <c r="I46" s="134">
        <v>6</v>
      </c>
      <c r="J46" s="652">
        <v>9</v>
      </c>
      <c r="K46" s="300"/>
      <c r="L46" s="27"/>
    </row>
    <row r="47" spans="1:12" ht="23.25" customHeight="1">
      <c r="A47" s="27"/>
      <c r="B47" s="571" t="s">
        <v>86</v>
      </c>
      <c r="C47" s="84">
        <v>20</v>
      </c>
      <c r="D47" s="84">
        <v>15</v>
      </c>
      <c r="E47" s="84">
        <v>47</v>
      </c>
      <c r="F47" s="84">
        <v>36</v>
      </c>
      <c r="G47" s="649">
        <f t="shared" si="1"/>
        <v>41.5</v>
      </c>
      <c r="H47" s="84">
        <v>3</v>
      </c>
      <c r="I47" s="134">
        <v>12</v>
      </c>
      <c r="J47" s="652">
        <v>32</v>
      </c>
      <c r="K47" s="300"/>
      <c r="L47" s="27"/>
    </row>
    <row r="48" spans="1:12" ht="23.25" customHeight="1">
      <c r="A48" s="27"/>
      <c r="B48" s="571" t="s">
        <v>65</v>
      </c>
      <c r="C48" s="84">
        <v>15</v>
      </c>
      <c r="D48" s="84">
        <v>12</v>
      </c>
      <c r="E48" s="84">
        <v>28</v>
      </c>
      <c r="F48" s="84">
        <v>19</v>
      </c>
      <c r="G48" s="649">
        <f t="shared" si="1"/>
        <v>23.5</v>
      </c>
      <c r="H48" s="84">
        <v>3</v>
      </c>
      <c r="I48" s="134">
        <v>9</v>
      </c>
      <c r="J48" s="652">
        <v>16</v>
      </c>
      <c r="K48" s="385"/>
      <c r="L48" s="27"/>
    </row>
    <row r="49" spans="1:12" ht="23.25" customHeight="1">
      <c r="A49" s="27"/>
      <c r="B49" s="571" t="s">
        <v>75</v>
      </c>
      <c r="C49" s="84">
        <v>15</v>
      </c>
      <c r="D49" s="84">
        <v>12</v>
      </c>
      <c r="E49" s="84">
        <v>37</v>
      </c>
      <c r="F49" s="84">
        <v>31</v>
      </c>
      <c r="G49" s="649">
        <f t="shared" si="1"/>
        <v>34</v>
      </c>
      <c r="H49" s="84">
        <v>3</v>
      </c>
      <c r="I49" s="134">
        <v>10</v>
      </c>
      <c r="J49" s="652">
        <v>24</v>
      </c>
      <c r="K49" s="81"/>
      <c r="L49" s="27"/>
    </row>
    <row r="50" spans="1:12" ht="23.25" customHeight="1">
      <c r="A50" s="27"/>
      <c r="B50" s="571" t="s">
        <v>43</v>
      </c>
      <c r="C50" s="407">
        <v>20</v>
      </c>
      <c r="D50" s="407">
        <v>15</v>
      </c>
      <c r="E50" s="407">
        <v>46</v>
      </c>
      <c r="F50" s="407">
        <v>32</v>
      </c>
      <c r="G50" s="650">
        <f t="shared" si="1"/>
        <v>39</v>
      </c>
      <c r="H50" s="407">
        <v>0</v>
      </c>
      <c r="I50" s="279">
        <v>15</v>
      </c>
      <c r="J50" s="653">
        <v>31</v>
      </c>
      <c r="K50" s="36"/>
      <c r="L50" s="27"/>
    </row>
    <row r="51" spans="1:12" ht="23.25" customHeight="1">
      <c r="A51" s="27"/>
      <c r="B51" s="546" t="s">
        <v>182</v>
      </c>
      <c r="C51" s="403">
        <f>SUM(C28:C50)</f>
        <v>397</v>
      </c>
      <c r="D51" s="403">
        <f>SUM(D28:D50)</f>
        <v>322</v>
      </c>
      <c r="E51" s="403">
        <f>SUM(E28:E50)</f>
        <v>875</v>
      </c>
      <c r="F51" s="403">
        <f>SUM(F28:F50)</f>
        <v>682</v>
      </c>
      <c r="G51" s="403">
        <f t="shared" si="1"/>
        <v>778.5</v>
      </c>
      <c r="H51" s="403">
        <f>SUM(H28:H50)</f>
        <v>57</v>
      </c>
      <c r="I51" s="136">
        <f>SUM(I28:I50)</f>
        <v>280</v>
      </c>
      <c r="J51" s="424">
        <f>SUM(J28:J50)</f>
        <v>561</v>
      </c>
      <c r="K51" s="36"/>
      <c r="L51" s="27"/>
    </row>
    <row r="52" spans="1:12" ht="23.25" customHeight="1">
      <c r="A52" s="27"/>
      <c r="B52" s="147" t="s">
        <v>183</v>
      </c>
      <c r="C52" s="70">
        <f>C26+C51</f>
        <v>511</v>
      </c>
      <c r="D52" s="70">
        <f>D26+D51</f>
        <v>417</v>
      </c>
      <c r="E52" s="637">
        <f>E26+E51</f>
        <v>1231</v>
      </c>
      <c r="F52" s="637">
        <f>F26+F51</f>
        <v>997</v>
      </c>
      <c r="G52" s="637">
        <f t="shared" si="1"/>
        <v>1114</v>
      </c>
      <c r="H52" s="70">
        <f>H26+H51</f>
        <v>69</v>
      </c>
      <c r="I52" s="127">
        <f>I26+I51</f>
        <v>346</v>
      </c>
      <c r="J52" s="71">
        <f>J26+J51</f>
        <v>852</v>
      </c>
      <c r="K52" s="42"/>
      <c r="L52" s="27"/>
    </row>
    <row r="53" spans="1:12" ht="23.25" customHeight="1">
      <c r="A53" s="27"/>
      <c r="B53" s="32" t="s">
        <v>7</v>
      </c>
      <c r="C53" s="60"/>
      <c r="D53" s="60"/>
      <c r="E53" s="60"/>
      <c r="F53" s="60"/>
      <c r="G53" s="60"/>
      <c r="H53" s="60"/>
      <c r="I53" s="60"/>
      <c r="J53" s="60"/>
      <c r="K53" s="42"/>
      <c r="L53" s="27"/>
    </row>
    <row r="54" spans="1:12" ht="23.25" customHeight="1">
      <c r="A54" s="27"/>
      <c r="B54" s="18" t="s">
        <v>184</v>
      </c>
      <c r="C54" s="60"/>
      <c r="D54" s="60"/>
      <c r="E54" s="60"/>
      <c r="F54" s="60"/>
      <c r="G54" s="60"/>
      <c r="H54" s="60"/>
      <c r="I54" s="60"/>
      <c r="J54" s="60"/>
      <c r="K54" s="300"/>
      <c r="L54" s="27"/>
    </row>
    <row r="55" spans="1:12" ht="15" customHeight="1">
      <c r="A55" s="27"/>
      <c r="B55" s="644" t="s">
        <v>106</v>
      </c>
      <c r="C55" s="68"/>
      <c r="D55" s="68"/>
      <c r="E55" s="68"/>
      <c r="F55" s="68"/>
      <c r="G55" s="68"/>
      <c r="H55" s="68"/>
      <c r="I55" s="134"/>
      <c r="J55" s="134"/>
      <c r="K55" s="300"/>
      <c r="L55" s="27"/>
    </row>
    <row r="56" spans="1:12" ht="15" customHeight="1">
      <c r="A56" s="27"/>
      <c r="B56" s="376" t="s">
        <v>185</v>
      </c>
      <c r="C56" s="68"/>
      <c r="D56" s="68"/>
      <c r="E56" s="68"/>
      <c r="F56" s="68"/>
      <c r="G56" s="68"/>
      <c r="H56" s="68"/>
      <c r="I56" s="84"/>
      <c r="J56" s="84"/>
      <c r="K56" s="300"/>
      <c r="L56" s="27"/>
    </row>
    <row r="57" spans="1:12" ht="15" customHeight="1">
      <c r="A57" s="27"/>
      <c r="B57" s="376" t="s">
        <v>186</v>
      </c>
      <c r="C57" s="68"/>
      <c r="D57" s="68"/>
      <c r="E57" s="68"/>
      <c r="F57" s="68"/>
      <c r="G57" s="68"/>
      <c r="H57" s="68"/>
      <c r="I57" s="84"/>
      <c r="J57" s="84"/>
      <c r="K57" s="300"/>
      <c r="L57" s="27"/>
    </row>
    <row r="58" spans="1:12" ht="15" customHeight="1">
      <c r="A58" s="27"/>
      <c r="B58" s="285" t="s">
        <v>109</v>
      </c>
      <c r="C58" s="68"/>
      <c r="D58" s="68"/>
      <c r="E58" s="68"/>
      <c r="F58" s="68"/>
      <c r="G58" s="68"/>
      <c r="H58" s="68"/>
      <c r="I58" s="84"/>
      <c r="J58" s="84"/>
      <c r="K58" s="300"/>
      <c r="L58" s="27"/>
    </row>
    <row r="59" spans="1:12" ht="23.25" customHeight="1">
      <c r="A59" s="27"/>
      <c r="B59" s="376"/>
      <c r="C59" s="68"/>
      <c r="D59" s="68"/>
      <c r="E59" s="68"/>
      <c r="F59" s="68"/>
      <c r="G59" s="68"/>
      <c r="H59" s="68"/>
      <c r="I59" s="84"/>
      <c r="J59" s="84"/>
      <c r="K59" s="300"/>
      <c r="L59" s="27"/>
    </row>
    <row r="60" spans="1:12" ht="23.25" customHeight="1">
      <c r="A60" s="27"/>
      <c r="B60" s="376"/>
      <c r="C60" s="68"/>
      <c r="D60" s="68"/>
      <c r="E60" s="68"/>
      <c r="F60" s="68"/>
      <c r="G60" s="68"/>
      <c r="H60" s="68"/>
      <c r="I60" s="134"/>
      <c r="J60" s="134"/>
      <c r="K60" s="300"/>
      <c r="L60" s="27"/>
    </row>
    <row r="61" spans="1:12" ht="23.25" customHeight="1">
      <c r="B61" s="269"/>
      <c r="C61" s="392"/>
      <c r="D61" s="392"/>
      <c r="E61" s="392"/>
      <c r="F61" s="392"/>
      <c r="G61" s="392"/>
      <c r="H61" s="392"/>
      <c r="I61" s="520"/>
      <c r="J61" s="520"/>
      <c r="K61" s="385"/>
      <c r="L61" s="27"/>
    </row>
    <row r="62" spans="1:12" ht="23.25" customHeight="1">
      <c r="B62" s="32"/>
      <c r="C62" s="81"/>
      <c r="D62" s="81"/>
      <c r="E62" s="81"/>
      <c r="F62" s="81"/>
      <c r="G62" s="81"/>
      <c r="H62" s="81"/>
      <c r="I62" s="81"/>
      <c r="J62" s="81"/>
      <c r="K62" s="81"/>
      <c r="L62" s="27"/>
    </row>
    <row r="63" spans="1:12" ht="23.25" customHeight="1">
      <c r="B63" s="537"/>
      <c r="C63" s="81"/>
      <c r="D63" s="81"/>
      <c r="E63" s="81"/>
      <c r="F63" s="81"/>
      <c r="G63" s="81"/>
      <c r="H63" s="81"/>
      <c r="I63" s="81"/>
      <c r="J63" s="81"/>
      <c r="K63" s="81"/>
      <c r="L63" s="27"/>
    </row>
    <row r="64" spans="1:12" ht="23.25" customHeight="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27"/>
    </row>
    <row r="65" spans="2:12" ht="23.25" customHeight="1">
      <c r="B65" s="257"/>
      <c r="C65" s="387"/>
      <c r="D65" s="388"/>
      <c r="E65" s="295"/>
      <c r="F65" s="295"/>
      <c r="G65" s="389"/>
      <c r="H65" s="42"/>
      <c r="I65" s="335"/>
      <c r="J65" s="335"/>
      <c r="K65" s="42"/>
      <c r="L65" s="27"/>
    </row>
    <row r="66" spans="2:12" ht="23.25" customHeight="1">
      <c r="B66" s="390"/>
      <c r="C66" s="391"/>
      <c r="D66" s="391"/>
      <c r="E66" s="391"/>
      <c r="F66" s="391"/>
      <c r="G66" s="391"/>
      <c r="H66" s="391"/>
      <c r="I66" s="521"/>
      <c r="J66" s="521"/>
      <c r="K66" s="42"/>
      <c r="L66" s="27"/>
    </row>
    <row r="67" spans="2:12" ht="23.25" customHeight="1">
      <c r="B67" s="376"/>
      <c r="C67" s="68"/>
      <c r="D67" s="68"/>
      <c r="E67" s="68"/>
      <c r="F67" s="68"/>
      <c r="G67" s="68"/>
      <c r="H67" s="68"/>
      <c r="I67" s="84"/>
      <c r="J67" s="84"/>
      <c r="K67" s="300"/>
      <c r="L67" s="27"/>
    </row>
    <row r="68" spans="2:12" ht="23.25" customHeight="1">
      <c r="B68" s="376"/>
      <c r="C68" s="68"/>
      <c r="D68" s="68"/>
      <c r="E68" s="68"/>
      <c r="F68" s="68"/>
      <c r="G68" s="68"/>
      <c r="H68" s="68"/>
      <c r="I68" s="84"/>
      <c r="J68" s="84"/>
      <c r="K68" s="300"/>
      <c r="L68" s="27"/>
    </row>
    <row r="69" spans="2:12" ht="23.25" customHeight="1">
      <c r="B69" s="376"/>
      <c r="C69" s="68"/>
      <c r="D69" s="68"/>
      <c r="E69" s="68"/>
      <c r="F69" s="68"/>
      <c r="G69" s="68"/>
      <c r="H69" s="68"/>
      <c r="I69" s="84"/>
      <c r="J69" s="134"/>
      <c r="K69" s="300"/>
      <c r="L69" s="27"/>
    </row>
    <row r="70" spans="2:12" ht="23.25" customHeight="1">
      <c r="B70" s="376"/>
      <c r="C70" s="68"/>
      <c r="D70" s="68"/>
      <c r="E70" s="68"/>
      <c r="F70" s="68"/>
      <c r="G70" s="68"/>
      <c r="H70" s="68"/>
      <c r="I70" s="84"/>
      <c r="J70" s="84"/>
      <c r="K70" s="300"/>
      <c r="L70" s="27"/>
    </row>
    <row r="71" spans="2:12" ht="23.25" customHeight="1">
      <c r="B71" s="376"/>
      <c r="C71" s="68"/>
      <c r="D71" s="68"/>
      <c r="E71" s="68"/>
      <c r="F71" s="68"/>
      <c r="G71" s="68"/>
      <c r="H71" s="68"/>
      <c r="I71" s="84"/>
      <c r="J71" s="84"/>
      <c r="K71" s="300"/>
      <c r="L71" s="27"/>
    </row>
    <row r="72" spans="2:12" ht="23.25" customHeight="1">
      <c r="B72" s="376"/>
      <c r="C72" s="68"/>
      <c r="D72" s="68"/>
      <c r="E72" s="68"/>
      <c r="F72" s="68"/>
      <c r="G72" s="68"/>
      <c r="H72" s="68"/>
      <c r="I72" s="84"/>
      <c r="J72" s="134"/>
      <c r="K72" s="300"/>
      <c r="L72" s="27"/>
    </row>
    <row r="73" spans="2:12" ht="23.25" customHeight="1">
      <c r="B73" s="376"/>
      <c r="C73" s="68"/>
      <c r="D73" s="68"/>
      <c r="E73" s="68"/>
      <c r="F73" s="68"/>
      <c r="G73" s="68"/>
      <c r="H73" s="68"/>
      <c r="I73" s="134"/>
      <c r="J73" s="134"/>
      <c r="K73" s="300"/>
      <c r="L73" s="27"/>
    </row>
    <row r="74" spans="2:12" ht="23.25" customHeight="1">
      <c r="B74" s="269"/>
      <c r="C74" s="392"/>
      <c r="D74" s="392"/>
      <c r="E74" s="392"/>
      <c r="F74" s="392"/>
      <c r="G74" s="392"/>
      <c r="H74" s="392"/>
      <c r="I74" s="520"/>
      <c r="J74" s="520"/>
      <c r="K74" s="385"/>
      <c r="L74" s="27"/>
    </row>
    <row r="75" spans="2:12" ht="23.25" customHeight="1">
      <c r="B75" s="32"/>
      <c r="C75" s="81"/>
      <c r="D75" s="81"/>
      <c r="E75" s="81"/>
      <c r="F75" s="81"/>
      <c r="G75" s="81"/>
      <c r="H75" s="81"/>
      <c r="I75" s="81"/>
      <c r="J75" s="81"/>
      <c r="K75" s="81"/>
      <c r="L75" s="27"/>
    </row>
    <row r="76" spans="2:12" ht="23.25" customHeight="1">
      <c r="B76" s="36"/>
      <c r="C76" s="81"/>
      <c r="D76" s="81"/>
      <c r="E76" s="81"/>
      <c r="F76" s="81"/>
      <c r="G76" s="81"/>
      <c r="H76" s="81"/>
      <c r="I76" s="81"/>
      <c r="J76" s="81"/>
      <c r="K76" s="81"/>
      <c r="L76" s="27"/>
    </row>
    <row r="77" spans="2:12" ht="23.25" customHeight="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27"/>
    </row>
    <row r="78" spans="2:12" ht="23.25" customHeight="1">
      <c r="B78" s="257"/>
      <c r="C78" s="387"/>
      <c r="D78" s="388"/>
      <c r="E78" s="295"/>
      <c r="F78" s="295"/>
      <c r="G78" s="389"/>
      <c r="H78" s="42"/>
      <c r="I78" s="335"/>
      <c r="J78" s="335"/>
      <c r="K78" s="42"/>
      <c r="L78" s="27"/>
    </row>
    <row r="79" spans="2:12" ht="23.25" customHeight="1">
      <c r="B79" s="390"/>
      <c r="C79" s="391"/>
      <c r="D79" s="391"/>
      <c r="E79" s="391"/>
      <c r="F79" s="391"/>
      <c r="G79" s="391"/>
      <c r="H79" s="391"/>
      <c r="I79" s="521"/>
      <c r="J79" s="521"/>
      <c r="K79" s="42"/>
      <c r="L79" s="27"/>
    </row>
    <row r="80" spans="2:12" ht="23.25" customHeight="1">
      <c r="B80" s="376"/>
      <c r="C80" s="68"/>
      <c r="D80" s="68"/>
      <c r="E80" s="68"/>
      <c r="F80" s="68"/>
      <c r="G80" s="68"/>
      <c r="H80" s="68"/>
      <c r="I80" s="84"/>
      <c r="J80" s="84"/>
      <c r="K80" s="300"/>
      <c r="L80" s="27"/>
    </row>
    <row r="81" spans="2:12" ht="23.25" customHeight="1">
      <c r="B81" s="376"/>
      <c r="C81" s="68"/>
      <c r="D81" s="68"/>
      <c r="E81" s="68"/>
      <c r="F81" s="68"/>
      <c r="G81" s="68"/>
      <c r="H81" s="68"/>
      <c r="I81" s="84"/>
      <c r="J81" s="84"/>
      <c r="K81" s="300"/>
      <c r="L81" s="27"/>
    </row>
    <row r="82" spans="2:12" ht="23.25" customHeight="1">
      <c r="B82" s="376"/>
      <c r="C82" s="68"/>
      <c r="D82" s="68"/>
      <c r="E82" s="68"/>
      <c r="F82" s="68"/>
      <c r="G82" s="68"/>
      <c r="H82" s="68"/>
      <c r="I82" s="84"/>
      <c r="J82" s="84"/>
      <c r="K82" s="300"/>
      <c r="L82" s="27"/>
    </row>
    <row r="83" spans="2:12" ht="23.25" customHeight="1">
      <c r="B83" s="376"/>
      <c r="C83" s="68"/>
      <c r="D83" s="68"/>
      <c r="E83" s="68"/>
      <c r="F83" s="68"/>
      <c r="G83" s="68"/>
      <c r="H83" s="68"/>
      <c r="I83" s="84"/>
      <c r="J83" s="84"/>
      <c r="K83" s="300"/>
      <c r="L83" s="27"/>
    </row>
    <row r="84" spans="2:12" ht="23.25" customHeight="1">
      <c r="B84" s="376"/>
      <c r="C84" s="68"/>
      <c r="D84" s="68"/>
      <c r="E84" s="68"/>
      <c r="F84" s="68"/>
      <c r="G84" s="68"/>
      <c r="H84" s="68"/>
      <c r="I84" s="84"/>
      <c r="J84" s="84"/>
      <c r="K84" s="300"/>
      <c r="L84" s="27"/>
    </row>
    <row r="85" spans="2:12" ht="23.25" customHeight="1">
      <c r="B85" s="376"/>
      <c r="C85" s="68"/>
      <c r="D85" s="68"/>
      <c r="E85" s="68"/>
      <c r="F85" s="68"/>
      <c r="G85" s="68"/>
      <c r="H85" s="68"/>
      <c r="I85" s="84"/>
      <c r="J85" s="84"/>
      <c r="K85" s="300"/>
      <c r="L85" s="27"/>
    </row>
    <row r="86" spans="2:12" ht="23.25" customHeight="1">
      <c r="B86" s="269"/>
      <c r="C86" s="392"/>
      <c r="D86" s="392"/>
      <c r="E86" s="392"/>
      <c r="F86" s="392"/>
      <c r="G86" s="392"/>
      <c r="H86" s="392"/>
      <c r="I86" s="520"/>
      <c r="J86" s="520"/>
      <c r="K86" s="385"/>
      <c r="L86" s="27"/>
    </row>
    <row r="87" spans="2:12" ht="23.25" customHeight="1">
      <c r="B87" s="32"/>
      <c r="C87" s="81"/>
      <c r="D87" s="81"/>
      <c r="E87" s="81"/>
      <c r="F87" s="81"/>
      <c r="G87" s="81"/>
      <c r="H87" s="81"/>
      <c r="I87" s="81"/>
      <c r="J87" s="81"/>
      <c r="K87" s="81"/>
      <c r="L87" s="27"/>
    </row>
    <row r="88" spans="2:12" ht="23.25" customHeight="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27"/>
    </row>
    <row r="89" spans="2:12" ht="23.25" customHeight="1">
      <c r="B89" s="257"/>
      <c r="C89" s="325"/>
      <c r="D89" s="325"/>
      <c r="E89" s="325"/>
      <c r="F89" s="325"/>
      <c r="G89" s="325"/>
      <c r="H89" s="325"/>
      <c r="I89" s="145"/>
      <c r="J89" s="145"/>
      <c r="K89" s="325"/>
      <c r="L89" s="27"/>
    </row>
    <row r="90" spans="2:12" ht="23.25" customHeight="1">
      <c r="B90" s="390"/>
      <c r="C90" s="391"/>
      <c r="D90" s="391"/>
      <c r="E90" s="391"/>
      <c r="F90" s="391"/>
      <c r="G90" s="391"/>
      <c r="H90" s="391"/>
      <c r="I90" s="521"/>
      <c r="J90" s="521"/>
      <c r="K90" s="42"/>
      <c r="L90" s="27"/>
    </row>
    <row r="91" spans="2:12" ht="23.25" customHeight="1">
      <c r="B91" s="376"/>
      <c r="C91" s="68"/>
      <c r="D91" s="68"/>
      <c r="E91" s="68"/>
      <c r="F91" s="68"/>
      <c r="G91" s="68"/>
      <c r="H91" s="68"/>
      <c r="I91" s="134"/>
      <c r="J91" s="134"/>
      <c r="K91" s="300"/>
      <c r="L91" s="27"/>
    </row>
    <row r="92" spans="2:12" ht="23.25" customHeight="1">
      <c r="B92" s="376"/>
      <c r="C92" s="68"/>
      <c r="D92" s="68"/>
      <c r="E92" s="68"/>
      <c r="F92" s="68"/>
      <c r="G92" s="68"/>
      <c r="H92" s="68"/>
      <c r="I92" s="134"/>
      <c r="J92" s="134"/>
      <c r="K92" s="300"/>
      <c r="L92" s="27"/>
    </row>
    <row r="93" spans="2:12" ht="23.25" customHeight="1">
      <c r="B93" s="269"/>
      <c r="C93" s="392"/>
      <c r="D93" s="392"/>
      <c r="E93" s="392"/>
      <c r="F93" s="392"/>
      <c r="G93" s="392"/>
      <c r="H93" s="392"/>
      <c r="I93" s="520"/>
      <c r="J93" s="520"/>
      <c r="K93" s="300"/>
      <c r="L93" s="27"/>
    </row>
    <row r="94" spans="2:12" ht="23.25" customHeight="1">
      <c r="B94" s="32"/>
      <c r="C94" s="36"/>
      <c r="D94" s="36"/>
      <c r="E94" s="36"/>
      <c r="F94" s="36"/>
      <c r="G94" s="36"/>
      <c r="H94" s="36"/>
      <c r="I94" s="145"/>
      <c r="J94" s="145"/>
      <c r="K94" s="36"/>
      <c r="L94" s="27"/>
    </row>
    <row r="95" spans="2:12" ht="23.25" customHeight="1">
      <c r="B95" s="36"/>
      <c r="C95" s="36"/>
      <c r="D95" s="36"/>
      <c r="E95" s="36"/>
      <c r="F95" s="36"/>
      <c r="G95" s="36"/>
      <c r="H95" s="36"/>
      <c r="I95" s="145"/>
      <c r="J95" s="145"/>
      <c r="K95" s="36"/>
      <c r="L95" s="27"/>
    </row>
    <row r="96" spans="2:12" ht="23.25" customHeight="1">
      <c r="B96" s="36"/>
      <c r="C96" s="36"/>
      <c r="D96" s="36"/>
      <c r="E96" s="36"/>
      <c r="F96" s="36"/>
      <c r="G96" s="36"/>
      <c r="H96" s="36"/>
      <c r="I96" s="145"/>
      <c r="J96" s="145"/>
      <c r="K96" s="36"/>
      <c r="L96" s="27"/>
    </row>
    <row r="97" spans="2:12" ht="23.25" customHeight="1">
      <c r="B97" s="36"/>
      <c r="C97" s="36"/>
      <c r="D97" s="36"/>
      <c r="E97" s="36"/>
      <c r="F97" s="36"/>
      <c r="G97" s="36"/>
      <c r="H97" s="36"/>
      <c r="I97" s="145"/>
      <c r="J97" s="145"/>
      <c r="K97" s="36"/>
      <c r="L97" s="27"/>
    </row>
    <row r="98" spans="2:12" ht="23.25" customHeight="1">
      <c r="B98" s="36"/>
      <c r="C98" s="36"/>
      <c r="D98" s="36"/>
      <c r="E98" s="36"/>
      <c r="F98" s="36"/>
      <c r="G98" s="36"/>
      <c r="H98" s="36"/>
      <c r="I98" s="145"/>
      <c r="J98" s="145"/>
      <c r="K98" s="36"/>
      <c r="L98" s="27"/>
    </row>
    <row r="99" spans="2:12" ht="23.25" customHeight="1">
      <c r="B99" s="36"/>
      <c r="C99" s="36"/>
      <c r="D99" s="36"/>
      <c r="E99" s="36"/>
      <c r="F99" s="36"/>
      <c r="G99" s="36"/>
      <c r="H99" s="36"/>
      <c r="I99" s="145"/>
      <c r="J99" s="145"/>
      <c r="K99" s="36"/>
      <c r="L99" s="27"/>
    </row>
    <row r="100" spans="2:12" ht="23.25" customHeight="1">
      <c r="B100" s="36"/>
      <c r="C100" s="36"/>
      <c r="D100" s="36"/>
      <c r="E100" s="36"/>
      <c r="F100" s="36"/>
      <c r="G100" s="36"/>
      <c r="H100" s="36"/>
      <c r="I100" s="145"/>
      <c r="J100" s="145"/>
      <c r="K100" s="36"/>
      <c r="L100" s="27"/>
    </row>
    <row r="101" spans="2:12" ht="23.25" customHeight="1">
      <c r="B101" s="36"/>
      <c r="C101" s="36"/>
      <c r="D101" s="36"/>
      <c r="E101" s="36"/>
      <c r="F101" s="36"/>
      <c r="G101" s="36"/>
      <c r="H101" s="36"/>
      <c r="I101" s="145"/>
      <c r="J101" s="145"/>
      <c r="K101" s="36"/>
      <c r="L101" s="27"/>
    </row>
    <row r="102" spans="2:12" ht="23.25" customHeight="1">
      <c r="B102" s="36"/>
      <c r="C102" s="36"/>
      <c r="D102" s="36"/>
      <c r="E102" s="36"/>
      <c r="F102" s="36"/>
      <c r="G102" s="36"/>
      <c r="H102" s="36"/>
      <c r="I102" s="145"/>
      <c r="J102" s="145"/>
      <c r="K102" s="36"/>
      <c r="L102" s="27"/>
    </row>
    <row r="103" spans="2:12" ht="23.25" customHeight="1">
      <c r="B103" s="36"/>
      <c r="C103" s="36"/>
      <c r="D103" s="36"/>
      <c r="E103" s="36"/>
      <c r="F103" s="36"/>
      <c r="G103" s="36"/>
      <c r="H103" s="36"/>
      <c r="I103" s="145"/>
      <c r="J103" s="145"/>
      <c r="K103" s="36"/>
      <c r="L103" s="27"/>
    </row>
    <row r="104" spans="2:12" ht="23.25" customHeight="1">
      <c r="B104" s="36"/>
      <c r="C104" s="36"/>
      <c r="D104" s="36"/>
      <c r="E104" s="36"/>
      <c r="F104" s="36"/>
      <c r="G104" s="36"/>
      <c r="H104" s="36"/>
      <c r="I104" s="145"/>
      <c r="J104" s="145"/>
      <c r="K104" s="36"/>
      <c r="L104" s="27"/>
    </row>
    <row r="105" spans="2:12" ht="23.25" customHeight="1">
      <c r="B105" s="36"/>
      <c r="C105" s="36"/>
      <c r="D105" s="36"/>
      <c r="E105" s="36"/>
      <c r="F105" s="36"/>
      <c r="G105" s="36"/>
      <c r="H105" s="36"/>
      <c r="I105" s="145"/>
      <c r="J105" s="145"/>
      <c r="K105" s="36"/>
      <c r="L105" s="27"/>
    </row>
    <row r="106" spans="2:12" ht="23.25" customHeight="1">
      <c r="B106" s="36"/>
      <c r="C106" s="36"/>
      <c r="D106" s="36"/>
      <c r="E106" s="36"/>
      <c r="F106" s="36"/>
      <c r="G106" s="36"/>
      <c r="H106" s="36"/>
      <c r="I106" s="145"/>
      <c r="J106" s="145"/>
      <c r="K106" s="36"/>
      <c r="L106" s="27"/>
    </row>
    <row r="107" spans="2:12" ht="23.25" customHeight="1">
      <c r="B107" s="36"/>
      <c r="C107" s="36"/>
      <c r="D107" s="36"/>
      <c r="E107" s="36"/>
      <c r="F107" s="36"/>
      <c r="G107" s="36"/>
      <c r="H107" s="36"/>
      <c r="I107" s="145"/>
      <c r="J107" s="145"/>
      <c r="K107" s="36"/>
      <c r="L107" s="27"/>
    </row>
    <row r="108" spans="2:12" ht="23.25" customHeight="1">
      <c r="B108" s="36"/>
      <c r="C108" s="36"/>
      <c r="D108" s="36"/>
      <c r="E108" s="36"/>
      <c r="F108" s="36"/>
      <c r="G108" s="36"/>
      <c r="H108" s="36"/>
      <c r="I108" s="145"/>
      <c r="J108" s="145"/>
      <c r="K108" s="36"/>
      <c r="L108" s="27"/>
    </row>
    <row r="109" spans="2:12" ht="23.25" customHeight="1">
      <c r="B109" s="36"/>
      <c r="C109" s="36"/>
      <c r="D109" s="36"/>
      <c r="E109" s="36"/>
      <c r="F109" s="36"/>
      <c r="G109" s="36"/>
      <c r="H109" s="36"/>
      <c r="I109" s="145"/>
      <c r="J109" s="145"/>
      <c r="K109" s="36"/>
      <c r="L109" s="27"/>
    </row>
    <row r="110" spans="2:12" ht="23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27"/>
    </row>
    <row r="111" spans="2:12" ht="23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27"/>
    </row>
    <row r="112" spans="2:12" ht="23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27"/>
    </row>
    <row r="113" spans="2:12" ht="23.25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27"/>
    </row>
    <row r="114" spans="2:12" ht="23.25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27"/>
    </row>
    <row r="115" spans="2:12" ht="23.25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27"/>
    </row>
    <row r="116" spans="2:12" ht="23.25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27"/>
    </row>
    <row r="117" spans="2:12" ht="23.25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27"/>
    </row>
    <row r="118" spans="2:12" ht="23.2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27"/>
    </row>
    <row r="119" spans="2:12" ht="23.25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27"/>
    </row>
    <row r="120" spans="2:12" ht="23.25" customHeight="1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27"/>
    </row>
    <row r="121" spans="2:12" ht="23.25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27"/>
    </row>
    <row r="122" spans="2:12" ht="23.25" customHeight="1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27"/>
    </row>
    <row r="123" spans="2:12" ht="23.25" customHeight="1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27"/>
    </row>
    <row r="124" spans="2:12" ht="23.25" customHeight="1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27"/>
    </row>
    <row r="125" spans="2:12" ht="23.25" customHeight="1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27"/>
    </row>
    <row r="126" spans="2:12" ht="23.25" customHeight="1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27"/>
    </row>
    <row r="127" spans="2:12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2:12" ht="23.2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2:12" ht="23.2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2:12" ht="23.25" customHeigh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</row>
    <row r="223" spans="2:12" ht="23.25" customHeigh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</row>
    <row r="224" spans="2:12" ht="23.25" customHeight="1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</row>
    <row r="225" spans="2:12" ht="23.25" customHeight="1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</row>
    <row r="226" spans="2:12" ht="23.25" customHeight="1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</row>
    <row r="227" spans="2:12" ht="23.25" customHeight="1"/>
    <row r="228" spans="2:12" ht="23.25" customHeight="1"/>
    <row r="229" spans="2:12" ht="23.25" customHeight="1"/>
    <row r="230" spans="2:12" ht="23.25" customHeight="1"/>
    <row r="231" spans="2:12" ht="23.25" customHeight="1"/>
    <row r="232" spans="2:12" ht="23.25" customHeight="1"/>
    <row r="233" spans="2:12" ht="23.25" customHeight="1"/>
    <row r="234" spans="2:12" ht="23.25" customHeight="1"/>
    <row r="235" spans="2:12" ht="23.25" customHeight="1"/>
    <row r="236" spans="2:12" ht="23.25" customHeight="1"/>
  </sheetData>
  <pageMargins left="0.70866141732283505" right="0.70866141732283505" top="0.74803149606299202" bottom="0.74803149606299202" header="0.31496062992126" footer="0.31496062992126"/>
  <pageSetup paperSize="9" scale="5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K169"/>
  <sheetViews>
    <sheetView showGridLines="0" zoomScale="85" zoomScaleNormal="85" workbookViewId="0">
      <selection activeCell="B33" sqref="B33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187</v>
      </c>
      <c r="B12" s="736"/>
      <c r="C12" s="736"/>
      <c r="D12" s="736"/>
      <c r="E12" s="736"/>
      <c r="F12" s="737"/>
      <c r="G12" s="735" t="s">
        <v>188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189</v>
      </c>
      <c r="B28" s="736"/>
      <c r="C28" s="736"/>
      <c r="D28" s="736"/>
      <c r="E28" s="736"/>
      <c r="F28" s="737"/>
      <c r="G28" s="735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2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/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6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Q233"/>
  <sheetViews>
    <sheetView showGridLines="0" zoomScale="85" zoomScaleNormal="85" workbookViewId="0">
      <selection activeCell="B38" sqref="B38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0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0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>
      <c r="J11" s="271"/>
    </row>
    <row r="12" spans="1:13" ht="23.25" customHeight="1">
      <c r="B12" s="257" t="s">
        <v>190</v>
      </c>
      <c r="C12" s="60"/>
      <c r="D12" s="60"/>
      <c r="E12" s="60"/>
      <c r="F12" s="60"/>
      <c r="G12" s="60"/>
      <c r="H12" s="60"/>
      <c r="I12" s="60"/>
      <c r="J12" s="73"/>
      <c r="K12" s="42"/>
      <c r="L12" s="27"/>
    </row>
    <row r="13" spans="1:13" ht="50.1" customHeight="1">
      <c r="B13" s="62" t="s">
        <v>171</v>
      </c>
      <c r="C13" s="274" t="s">
        <v>172</v>
      </c>
      <c r="D13" s="274" t="s">
        <v>173</v>
      </c>
      <c r="E13" s="274" t="s">
        <v>174</v>
      </c>
      <c r="F13" s="274" t="s">
        <v>175</v>
      </c>
      <c r="G13" s="274" t="s">
        <v>176</v>
      </c>
      <c r="H13" s="274" t="s">
        <v>177</v>
      </c>
      <c r="I13" s="274" t="s">
        <v>178</v>
      </c>
      <c r="J13" s="338" t="s">
        <v>179</v>
      </c>
      <c r="K13" s="42"/>
      <c r="L13" s="27"/>
    </row>
    <row r="14" spans="1:13" ht="23.25" customHeight="1">
      <c r="B14" s="546" t="s">
        <v>4</v>
      </c>
      <c r="C14" s="549"/>
      <c r="D14" s="549"/>
      <c r="E14" s="549"/>
      <c r="F14" s="549"/>
      <c r="G14" s="549"/>
      <c r="H14" s="549"/>
      <c r="I14" s="549"/>
      <c r="J14" s="639"/>
      <c r="K14" s="300"/>
      <c r="L14" s="27"/>
    </row>
    <row r="15" spans="1:13" ht="23.25" customHeight="1">
      <c r="B15" s="547" t="s">
        <v>15</v>
      </c>
      <c r="C15" s="84">
        <v>15</v>
      </c>
      <c r="D15" s="84">
        <v>15</v>
      </c>
      <c r="E15" s="84">
        <v>67</v>
      </c>
      <c r="F15" s="84">
        <v>57</v>
      </c>
      <c r="G15" s="277">
        <f t="shared" ref="G15:G24" si="0">IF(ISERROR(AVERAGE(E15:F15)),"_",(AVERAGE(E15:F15)))</f>
        <v>62</v>
      </c>
      <c r="H15" s="84">
        <v>3</v>
      </c>
      <c r="I15" s="84">
        <v>11</v>
      </c>
      <c r="J15" s="651">
        <v>53</v>
      </c>
      <c r="K15" s="300"/>
      <c r="L15" s="27"/>
    </row>
    <row r="16" spans="1:13" ht="23.25" customHeight="1">
      <c r="B16" s="571" t="s">
        <v>191</v>
      </c>
      <c r="C16" s="84">
        <v>3</v>
      </c>
      <c r="D16" s="84">
        <v>1</v>
      </c>
      <c r="E16" s="84">
        <v>15</v>
      </c>
      <c r="F16" s="84">
        <v>13</v>
      </c>
      <c r="G16" s="134">
        <f t="shared" si="0"/>
        <v>14</v>
      </c>
      <c r="H16" s="84">
        <v>2</v>
      </c>
      <c r="I16" s="84">
        <v>5</v>
      </c>
      <c r="J16" s="652">
        <v>8</v>
      </c>
      <c r="K16" s="300"/>
      <c r="L16" s="27"/>
    </row>
    <row r="17" spans="1:12" ht="23.25" customHeight="1">
      <c r="B17" s="571" t="s">
        <v>36</v>
      </c>
      <c r="C17" s="84">
        <v>10</v>
      </c>
      <c r="D17" s="84">
        <v>8</v>
      </c>
      <c r="E17" s="84">
        <v>38</v>
      </c>
      <c r="F17" s="84">
        <v>34</v>
      </c>
      <c r="G17" s="134">
        <f t="shared" si="0"/>
        <v>36</v>
      </c>
      <c r="H17" s="84">
        <v>2</v>
      </c>
      <c r="I17" s="84">
        <v>3</v>
      </c>
      <c r="J17" s="652">
        <v>33</v>
      </c>
      <c r="K17" s="300"/>
      <c r="L17" s="27"/>
    </row>
    <row r="18" spans="1:12" ht="23.25" customHeight="1">
      <c r="B18" s="571" t="s">
        <v>46</v>
      </c>
      <c r="C18" s="84">
        <v>11</v>
      </c>
      <c r="D18" s="84">
        <v>9</v>
      </c>
      <c r="E18" s="84">
        <v>34</v>
      </c>
      <c r="F18" s="84">
        <v>32</v>
      </c>
      <c r="G18" s="134">
        <f t="shared" si="0"/>
        <v>33</v>
      </c>
      <c r="H18" s="84">
        <v>0</v>
      </c>
      <c r="I18" s="84">
        <v>6</v>
      </c>
      <c r="J18" s="652">
        <v>28</v>
      </c>
      <c r="K18" s="300"/>
      <c r="L18" s="27"/>
    </row>
    <row r="19" spans="1:12" ht="23.25" customHeight="1">
      <c r="B19" s="571" t="s">
        <v>180</v>
      </c>
      <c r="C19" s="84">
        <v>0</v>
      </c>
      <c r="D19" s="84">
        <v>0</v>
      </c>
      <c r="E19" s="84">
        <v>38</v>
      </c>
      <c r="F19" s="84">
        <v>40</v>
      </c>
      <c r="G19" s="134">
        <f t="shared" si="0"/>
        <v>39</v>
      </c>
      <c r="H19" s="84">
        <v>1</v>
      </c>
      <c r="I19" s="84">
        <v>6</v>
      </c>
      <c r="J19" s="652">
        <v>33</v>
      </c>
      <c r="K19" s="300"/>
      <c r="L19" s="27"/>
    </row>
    <row r="20" spans="1:12" ht="23.25" customHeight="1">
      <c r="B20" s="571" t="s">
        <v>626</v>
      </c>
      <c r="C20" s="84">
        <v>15</v>
      </c>
      <c r="D20" s="84">
        <v>12</v>
      </c>
      <c r="E20" s="84">
        <v>49</v>
      </c>
      <c r="F20" s="84">
        <v>44</v>
      </c>
      <c r="G20" s="134">
        <f t="shared" si="0"/>
        <v>46.5</v>
      </c>
      <c r="H20" s="84">
        <v>3</v>
      </c>
      <c r="I20" s="84">
        <v>7</v>
      </c>
      <c r="J20" s="652">
        <v>39</v>
      </c>
      <c r="K20" s="300"/>
      <c r="L20" s="27"/>
    </row>
    <row r="21" spans="1:12" ht="23.25" customHeight="1">
      <c r="B21" s="571" t="s">
        <v>29</v>
      </c>
      <c r="C21" s="84">
        <v>12</v>
      </c>
      <c r="D21" s="84">
        <v>11</v>
      </c>
      <c r="E21" s="84">
        <v>51</v>
      </c>
      <c r="F21" s="84">
        <v>46</v>
      </c>
      <c r="G21" s="134">
        <f t="shared" si="0"/>
        <v>48.5</v>
      </c>
      <c r="H21" s="84">
        <v>0</v>
      </c>
      <c r="I21" s="84">
        <v>15</v>
      </c>
      <c r="J21" s="652">
        <v>36</v>
      </c>
      <c r="K21" s="81"/>
      <c r="L21" s="27"/>
    </row>
    <row r="22" spans="1:12" ht="23.25" customHeight="1">
      <c r="A22" s="27"/>
      <c r="B22" s="571" t="s">
        <v>20</v>
      </c>
      <c r="C22" s="84">
        <v>10</v>
      </c>
      <c r="D22" s="84">
        <v>10</v>
      </c>
      <c r="E22" s="84">
        <v>40</v>
      </c>
      <c r="F22" s="84">
        <v>37</v>
      </c>
      <c r="G22" s="134">
        <f t="shared" si="0"/>
        <v>38.5</v>
      </c>
      <c r="H22" s="84">
        <v>0</v>
      </c>
      <c r="I22" s="84">
        <v>5</v>
      </c>
      <c r="J22" s="652">
        <v>35</v>
      </c>
      <c r="K22" s="27"/>
      <c r="L22" s="27"/>
    </row>
    <row r="23" spans="1:12" ht="23.25" customHeight="1">
      <c r="A23" s="27"/>
      <c r="B23" s="566" t="s">
        <v>65</v>
      </c>
      <c r="C23" s="84">
        <v>5</v>
      </c>
      <c r="D23" s="84">
        <v>2</v>
      </c>
      <c r="E23" s="84">
        <v>7</v>
      </c>
      <c r="F23" s="84">
        <v>5</v>
      </c>
      <c r="G23" s="134">
        <f t="shared" si="0"/>
        <v>6</v>
      </c>
      <c r="H23" s="84">
        <v>2</v>
      </c>
      <c r="I23" s="84">
        <v>0</v>
      </c>
      <c r="J23" s="653">
        <v>5</v>
      </c>
      <c r="K23" s="27"/>
      <c r="L23" s="27"/>
    </row>
    <row r="24" spans="1:12" ht="23.25" customHeight="1">
      <c r="A24" s="27"/>
      <c r="B24" s="546" t="s">
        <v>181</v>
      </c>
      <c r="C24" s="636">
        <f>SUM(C15:C23)</f>
        <v>81</v>
      </c>
      <c r="D24" s="636">
        <f>SUM(D15:D23)</f>
        <v>68</v>
      </c>
      <c r="E24" s="403">
        <f>SUM(E15:E23)</f>
        <v>339</v>
      </c>
      <c r="F24" s="636">
        <f>SUM(F15:F23)</f>
        <v>308</v>
      </c>
      <c r="G24" s="403">
        <f t="shared" si="0"/>
        <v>323.5</v>
      </c>
      <c r="H24" s="636">
        <f>SUM(H15:H23)</f>
        <v>13</v>
      </c>
      <c r="I24" s="636">
        <f>SUM(I15:I23)</f>
        <v>58</v>
      </c>
      <c r="J24" s="424">
        <f>SUM(J15:J23)</f>
        <v>270</v>
      </c>
      <c r="K24" s="42"/>
      <c r="L24" s="27"/>
    </row>
    <row r="25" spans="1:12" ht="23.25" customHeight="1">
      <c r="A25" s="27"/>
      <c r="B25" s="546" t="s">
        <v>3</v>
      </c>
      <c r="C25" s="568"/>
      <c r="D25" s="568"/>
      <c r="E25" s="404"/>
      <c r="F25" s="568"/>
      <c r="G25" s="404"/>
      <c r="H25" s="568"/>
      <c r="I25" s="568"/>
      <c r="J25" s="426"/>
      <c r="K25" s="42"/>
      <c r="L25" s="27"/>
    </row>
    <row r="26" spans="1:12" ht="23.25" customHeight="1">
      <c r="A26" s="27"/>
      <c r="B26" s="571" t="s">
        <v>810</v>
      </c>
      <c r="C26" s="557">
        <v>0</v>
      </c>
      <c r="D26" s="557">
        <v>0</v>
      </c>
      <c r="E26" s="557">
        <v>32</v>
      </c>
      <c r="F26" s="557">
        <v>21</v>
      </c>
      <c r="G26" s="648">
        <f t="shared" ref="G26:G48" si="1">IF(ISERROR(AVERAGE(E26:F26)),"_",(AVERAGE(E26:F26)))</f>
        <v>26.5</v>
      </c>
      <c r="H26" s="557">
        <v>0</v>
      </c>
      <c r="I26" s="277">
        <v>21</v>
      </c>
      <c r="J26" s="651">
        <v>11</v>
      </c>
      <c r="K26" s="300"/>
      <c r="L26" s="27"/>
    </row>
    <row r="27" spans="1:12" ht="23.25" customHeight="1">
      <c r="A27" s="27"/>
      <c r="B27" s="571" t="s">
        <v>51</v>
      </c>
      <c r="C27" s="84">
        <v>15</v>
      </c>
      <c r="D27" s="84">
        <v>15</v>
      </c>
      <c r="E27" s="84">
        <v>42</v>
      </c>
      <c r="F27" s="84">
        <v>33</v>
      </c>
      <c r="G27" s="649">
        <f t="shared" si="1"/>
        <v>37.5</v>
      </c>
      <c r="H27" s="84">
        <v>3</v>
      </c>
      <c r="I27" s="134">
        <v>12</v>
      </c>
      <c r="J27" s="652">
        <v>27</v>
      </c>
      <c r="K27" s="300"/>
      <c r="L27" s="27"/>
    </row>
    <row r="28" spans="1:12" ht="23.25" customHeight="1">
      <c r="A28" s="27"/>
      <c r="B28" s="571" t="s">
        <v>15</v>
      </c>
      <c r="C28" s="84">
        <v>20</v>
      </c>
      <c r="D28" s="84">
        <v>17</v>
      </c>
      <c r="E28" s="84">
        <v>50</v>
      </c>
      <c r="F28" s="84">
        <v>38</v>
      </c>
      <c r="G28" s="649">
        <f t="shared" si="1"/>
        <v>44</v>
      </c>
      <c r="H28" s="84">
        <v>6</v>
      </c>
      <c r="I28" s="134">
        <v>12</v>
      </c>
      <c r="J28" s="652">
        <v>32</v>
      </c>
      <c r="K28" s="300"/>
      <c r="L28" s="27"/>
    </row>
    <row r="29" spans="1:12" ht="23.25" customHeight="1">
      <c r="A29" s="27"/>
      <c r="B29" s="571" t="s">
        <v>55</v>
      </c>
      <c r="C29" s="84">
        <v>15</v>
      </c>
      <c r="D29" s="84">
        <v>12</v>
      </c>
      <c r="E29" s="84">
        <v>39</v>
      </c>
      <c r="F29" s="84">
        <v>36</v>
      </c>
      <c r="G29" s="649">
        <f t="shared" si="1"/>
        <v>37.5</v>
      </c>
      <c r="H29" s="84">
        <v>2</v>
      </c>
      <c r="I29" s="134">
        <v>13</v>
      </c>
      <c r="J29" s="652">
        <v>26</v>
      </c>
      <c r="K29" s="300"/>
      <c r="L29" s="27"/>
    </row>
    <row r="30" spans="1:12" ht="23.25" customHeight="1">
      <c r="A30" s="27"/>
      <c r="B30" s="571" t="s">
        <v>193</v>
      </c>
      <c r="C30" s="84">
        <v>15</v>
      </c>
      <c r="D30" s="84">
        <v>12</v>
      </c>
      <c r="E30" s="84">
        <v>39</v>
      </c>
      <c r="F30" s="84">
        <v>29</v>
      </c>
      <c r="G30" s="649">
        <f t="shared" si="1"/>
        <v>34</v>
      </c>
      <c r="H30" s="84">
        <v>1</v>
      </c>
      <c r="I30" s="134">
        <v>15</v>
      </c>
      <c r="J30" s="652">
        <v>23</v>
      </c>
      <c r="K30" s="300"/>
      <c r="L30" s="27"/>
    </row>
    <row r="31" spans="1:12" ht="23.25" customHeight="1">
      <c r="A31" s="27"/>
      <c r="B31" s="571" t="s">
        <v>36</v>
      </c>
      <c r="C31" s="84">
        <v>20</v>
      </c>
      <c r="D31" s="84">
        <v>12</v>
      </c>
      <c r="E31" s="84">
        <v>42</v>
      </c>
      <c r="F31" s="84">
        <v>33</v>
      </c>
      <c r="G31" s="649">
        <f t="shared" si="1"/>
        <v>37.5</v>
      </c>
      <c r="H31" s="84">
        <v>1</v>
      </c>
      <c r="I31" s="134">
        <v>12</v>
      </c>
      <c r="J31" s="652">
        <v>29</v>
      </c>
      <c r="K31" s="300"/>
      <c r="L31" s="27"/>
    </row>
    <row r="32" spans="1:12" ht="23.25" customHeight="1">
      <c r="A32" s="27"/>
      <c r="B32" s="571" t="s">
        <v>93</v>
      </c>
      <c r="C32" s="84">
        <v>14</v>
      </c>
      <c r="D32" s="84">
        <v>14</v>
      </c>
      <c r="E32" s="84">
        <v>35</v>
      </c>
      <c r="F32" s="84">
        <v>32</v>
      </c>
      <c r="G32" s="649">
        <f t="shared" si="1"/>
        <v>33.5</v>
      </c>
      <c r="H32" s="84">
        <v>2</v>
      </c>
      <c r="I32" s="134">
        <v>6</v>
      </c>
      <c r="J32" s="652">
        <v>28</v>
      </c>
      <c r="K32" s="300"/>
      <c r="L32" s="27"/>
    </row>
    <row r="33" spans="1:12" ht="23.25" customHeight="1">
      <c r="A33" s="27"/>
      <c r="B33" s="571" t="s">
        <v>46</v>
      </c>
      <c r="C33" s="84">
        <v>20</v>
      </c>
      <c r="D33" s="84">
        <v>20</v>
      </c>
      <c r="E33" s="84">
        <v>54</v>
      </c>
      <c r="F33" s="84">
        <v>49</v>
      </c>
      <c r="G33" s="649">
        <f t="shared" si="1"/>
        <v>51.5</v>
      </c>
      <c r="H33" s="84">
        <v>5</v>
      </c>
      <c r="I33" s="134">
        <v>19</v>
      </c>
      <c r="J33" s="652">
        <v>31</v>
      </c>
      <c r="K33" s="81"/>
      <c r="L33" s="27"/>
    </row>
    <row r="34" spans="1:12" ht="23.25" customHeight="1">
      <c r="A34" s="27"/>
      <c r="B34" s="571" t="s">
        <v>32</v>
      </c>
      <c r="C34" s="84">
        <v>27</v>
      </c>
      <c r="D34" s="84">
        <v>17</v>
      </c>
      <c r="E34" s="84">
        <v>61</v>
      </c>
      <c r="F34" s="84">
        <v>41</v>
      </c>
      <c r="G34" s="649">
        <f t="shared" si="1"/>
        <v>51</v>
      </c>
      <c r="H34" s="84">
        <v>1</v>
      </c>
      <c r="I34" s="134">
        <v>21</v>
      </c>
      <c r="J34" s="652">
        <v>39</v>
      </c>
      <c r="K34" s="81"/>
      <c r="L34" s="27"/>
    </row>
    <row r="35" spans="1:12" ht="23.25" customHeight="1">
      <c r="A35" s="27"/>
      <c r="B35" s="571" t="s">
        <v>68</v>
      </c>
      <c r="C35" s="84">
        <v>20</v>
      </c>
      <c r="D35" s="84">
        <v>14</v>
      </c>
      <c r="E35" s="84">
        <v>52</v>
      </c>
      <c r="F35" s="84">
        <v>42</v>
      </c>
      <c r="G35" s="649">
        <f t="shared" si="1"/>
        <v>47</v>
      </c>
      <c r="H35" s="84">
        <v>3</v>
      </c>
      <c r="I35" s="134">
        <v>16</v>
      </c>
      <c r="J35" s="652">
        <v>33</v>
      </c>
      <c r="K35" s="36"/>
      <c r="L35" s="27"/>
    </row>
    <row r="36" spans="1:12" ht="23.25" customHeight="1">
      <c r="A36" s="27"/>
      <c r="B36" s="572" t="s">
        <v>83</v>
      </c>
      <c r="C36" s="84">
        <v>10</v>
      </c>
      <c r="D36" s="84">
        <v>4</v>
      </c>
      <c r="E36" s="84">
        <v>22</v>
      </c>
      <c r="F36" s="84">
        <v>22</v>
      </c>
      <c r="G36" s="649">
        <f t="shared" si="1"/>
        <v>22</v>
      </c>
      <c r="H36" s="84">
        <v>4</v>
      </c>
      <c r="I36" s="134">
        <v>5</v>
      </c>
      <c r="J36" s="652">
        <v>13</v>
      </c>
      <c r="K36" s="42"/>
      <c r="L36" s="27"/>
    </row>
    <row r="37" spans="1:12" ht="23.25" customHeight="1">
      <c r="A37" s="27"/>
      <c r="B37" s="571" t="s">
        <v>626</v>
      </c>
      <c r="C37" s="84">
        <v>19</v>
      </c>
      <c r="D37" s="84">
        <v>8</v>
      </c>
      <c r="E37" s="84">
        <v>30</v>
      </c>
      <c r="F37" s="84">
        <v>23</v>
      </c>
      <c r="G37" s="649">
        <f t="shared" si="1"/>
        <v>26.5</v>
      </c>
      <c r="H37" s="84">
        <v>1</v>
      </c>
      <c r="I37" s="134">
        <v>10</v>
      </c>
      <c r="J37" s="652">
        <v>19</v>
      </c>
      <c r="K37" s="42"/>
      <c r="L37" s="27"/>
    </row>
    <row r="38" spans="1:12" ht="23.25" customHeight="1">
      <c r="A38" s="27"/>
      <c r="B38" s="571" t="s">
        <v>89</v>
      </c>
      <c r="C38" s="84">
        <v>15</v>
      </c>
      <c r="D38" s="84">
        <v>16</v>
      </c>
      <c r="E38" s="84">
        <v>44</v>
      </c>
      <c r="F38" s="84">
        <v>34</v>
      </c>
      <c r="G38" s="649">
        <f t="shared" si="1"/>
        <v>39</v>
      </c>
      <c r="H38" s="84">
        <v>0</v>
      </c>
      <c r="I38" s="134">
        <v>13</v>
      </c>
      <c r="J38" s="652">
        <v>31</v>
      </c>
      <c r="K38" s="300"/>
      <c r="L38" s="27"/>
    </row>
    <row r="39" spans="1:12" ht="23.25" customHeight="1">
      <c r="A39" s="27"/>
      <c r="B39" s="571" t="s">
        <v>29</v>
      </c>
      <c r="C39" s="84">
        <v>22</v>
      </c>
      <c r="D39" s="84">
        <v>21</v>
      </c>
      <c r="E39" s="84">
        <v>51</v>
      </c>
      <c r="F39" s="84">
        <v>49</v>
      </c>
      <c r="G39" s="649">
        <f t="shared" si="1"/>
        <v>50</v>
      </c>
      <c r="H39" s="84">
        <v>3</v>
      </c>
      <c r="I39" s="134">
        <v>6</v>
      </c>
      <c r="J39" s="652">
        <v>42</v>
      </c>
      <c r="K39" s="300"/>
      <c r="L39" s="27"/>
    </row>
    <row r="40" spans="1:12" ht="23.25" customHeight="1">
      <c r="A40" s="27"/>
      <c r="B40" s="571" t="s">
        <v>20</v>
      </c>
      <c r="C40" s="84">
        <v>20</v>
      </c>
      <c r="D40" s="84">
        <v>15</v>
      </c>
      <c r="E40" s="84">
        <v>50</v>
      </c>
      <c r="F40" s="84">
        <v>43</v>
      </c>
      <c r="G40" s="649">
        <f t="shared" si="1"/>
        <v>46.5</v>
      </c>
      <c r="H40" s="84">
        <v>1</v>
      </c>
      <c r="I40" s="134">
        <v>13</v>
      </c>
      <c r="J40" s="652">
        <v>36</v>
      </c>
      <c r="K40" s="300"/>
      <c r="L40" s="27"/>
    </row>
    <row r="41" spans="1:12" ht="23.25" customHeight="1">
      <c r="A41" s="27"/>
      <c r="B41" s="571" t="s">
        <v>40</v>
      </c>
      <c r="C41" s="84">
        <v>23</v>
      </c>
      <c r="D41" s="84">
        <v>21</v>
      </c>
      <c r="E41" s="84">
        <v>61</v>
      </c>
      <c r="F41" s="84">
        <v>54</v>
      </c>
      <c r="G41" s="649">
        <f t="shared" si="1"/>
        <v>57.5</v>
      </c>
      <c r="H41" s="84">
        <v>4</v>
      </c>
      <c r="I41" s="134">
        <v>10</v>
      </c>
      <c r="J41" s="652">
        <v>47</v>
      </c>
      <c r="K41" s="300"/>
      <c r="L41" s="27"/>
    </row>
    <row r="42" spans="1:12" ht="23.25" customHeight="1">
      <c r="A42" s="27"/>
      <c r="B42" s="571" t="s">
        <v>61</v>
      </c>
      <c r="C42" s="84">
        <v>15</v>
      </c>
      <c r="D42" s="84">
        <v>15</v>
      </c>
      <c r="E42" s="84">
        <v>36</v>
      </c>
      <c r="F42" s="84">
        <v>27</v>
      </c>
      <c r="G42" s="649">
        <f t="shared" si="1"/>
        <v>31.5</v>
      </c>
      <c r="H42" s="84">
        <v>13</v>
      </c>
      <c r="I42" s="134">
        <v>6</v>
      </c>
      <c r="J42" s="652">
        <v>17</v>
      </c>
      <c r="K42" s="300"/>
      <c r="L42" s="27"/>
    </row>
    <row r="43" spans="1:12" ht="23.25" customHeight="1">
      <c r="A43" s="27"/>
      <c r="B43" s="571" t="s">
        <v>86</v>
      </c>
      <c r="C43" s="84">
        <v>20</v>
      </c>
      <c r="D43" s="84">
        <v>20</v>
      </c>
      <c r="E43" s="84">
        <v>43</v>
      </c>
      <c r="F43" s="84">
        <v>34</v>
      </c>
      <c r="G43" s="649">
        <f t="shared" si="1"/>
        <v>38.5</v>
      </c>
      <c r="H43" s="84">
        <v>2</v>
      </c>
      <c r="I43" s="134">
        <v>9</v>
      </c>
      <c r="J43" s="652">
        <v>32</v>
      </c>
      <c r="K43" s="300"/>
      <c r="L43" s="27"/>
    </row>
    <row r="44" spans="1:12" ht="23.25" customHeight="1">
      <c r="A44" s="27"/>
      <c r="B44" s="571" t="s">
        <v>65</v>
      </c>
      <c r="C44" s="84">
        <v>15</v>
      </c>
      <c r="D44" s="84">
        <v>9</v>
      </c>
      <c r="E44" s="84">
        <v>29</v>
      </c>
      <c r="F44" s="84">
        <v>20</v>
      </c>
      <c r="G44" s="649">
        <f t="shared" si="1"/>
        <v>24.5</v>
      </c>
      <c r="H44" s="84">
        <v>4</v>
      </c>
      <c r="I44" s="134">
        <v>8</v>
      </c>
      <c r="J44" s="652">
        <v>17</v>
      </c>
      <c r="K44" s="385"/>
      <c r="L44" s="27"/>
    </row>
    <row r="45" spans="1:12" ht="23.25" customHeight="1">
      <c r="A45" s="27"/>
      <c r="B45" s="571" t="s">
        <v>75</v>
      </c>
      <c r="C45" s="84">
        <v>14</v>
      </c>
      <c r="D45" s="84">
        <v>15</v>
      </c>
      <c r="E45" s="84">
        <v>35</v>
      </c>
      <c r="F45" s="84">
        <v>28</v>
      </c>
      <c r="G45" s="649">
        <f t="shared" si="1"/>
        <v>31.5</v>
      </c>
      <c r="H45" s="84">
        <v>3</v>
      </c>
      <c r="I45" s="134">
        <v>7</v>
      </c>
      <c r="J45" s="652">
        <v>25</v>
      </c>
      <c r="K45" s="81"/>
      <c r="L45" s="27"/>
    </row>
    <row r="46" spans="1:12" ht="23.25" customHeight="1">
      <c r="A46" s="27"/>
      <c r="B46" s="571" t="s">
        <v>43</v>
      </c>
      <c r="C46" s="407">
        <v>20</v>
      </c>
      <c r="D46" s="407">
        <v>17</v>
      </c>
      <c r="E46" s="407">
        <v>54</v>
      </c>
      <c r="F46" s="407">
        <v>40</v>
      </c>
      <c r="G46" s="650">
        <f t="shared" si="1"/>
        <v>47</v>
      </c>
      <c r="H46" s="407">
        <v>3</v>
      </c>
      <c r="I46" s="279">
        <v>20</v>
      </c>
      <c r="J46" s="653">
        <v>31</v>
      </c>
      <c r="K46" s="36"/>
      <c r="L46" s="27"/>
    </row>
    <row r="47" spans="1:12" ht="23.25" customHeight="1">
      <c r="A47" s="27"/>
      <c r="B47" s="546" t="s">
        <v>182</v>
      </c>
      <c r="C47" s="403">
        <f>SUM(C26:C46)</f>
        <v>359</v>
      </c>
      <c r="D47" s="403">
        <f>SUM(D26:D46)</f>
        <v>294</v>
      </c>
      <c r="E47" s="403">
        <f>SUM(E26:E46)</f>
        <v>901</v>
      </c>
      <c r="F47" s="403">
        <f>SUM(F26:F46)</f>
        <v>728</v>
      </c>
      <c r="G47" s="403">
        <f t="shared" si="1"/>
        <v>814.5</v>
      </c>
      <c r="H47" s="403">
        <f>SUM(H26:H46)</f>
        <v>62</v>
      </c>
      <c r="I47" s="136">
        <f>SUM(I26:I46)</f>
        <v>254</v>
      </c>
      <c r="J47" s="424">
        <f>SUM(J26:J46)</f>
        <v>589</v>
      </c>
      <c r="K47" s="36"/>
      <c r="L47" s="27"/>
    </row>
    <row r="48" spans="1:12" ht="23.25" customHeight="1">
      <c r="A48" s="27"/>
      <c r="B48" s="147" t="s">
        <v>183</v>
      </c>
      <c r="C48" s="70">
        <f>C24+C47</f>
        <v>440</v>
      </c>
      <c r="D48" s="70">
        <f>D24+D47</f>
        <v>362</v>
      </c>
      <c r="E48" s="637">
        <f>E24+E47</f>
        <v>1240</v>
      </c>
      <c r="F48" s="637">
        <f>F24+F47</f>
        <v>1036</v>
      </c>
      <c r="G48" s="637">
        <f t="shared" si="1"/>
        <v>1138</v>
      </c>
      <c r="H48" s="70">
        <f>H24+H47</f>
        <v>75</v>
      </c>
      <c r="I48" s="127">
        <f>I24+I47</f>
        <v>312</v>
      </c>
      <c r="J48" s="71">
        <f>J24+J47</f>
        <v>859</v>
      </c>
      <c r="K48" s="42"/>
      <c r="L48" s="27"/>
    </row>
    <row r="49" spans="1:12" ht="23.25" customHeight="1">
      <c r="A49" s="27"/>
      <c r="B49" s="32" t="s">
        <v>7</v>
      </c>
      <c r="C49" s="60"/>
      <c r="D49" s="60"/>
      <c r="E49" s="60"/>
      <c r="F49" s="60"/>
      <c r="G49" s="60"/>
      <c r="H49" s="60"/>
      <c r="I49" s="60"/>
      <c r="J49" s="60"/>
      <c r="K49" s="42"/>
      <c r="L49" s="27"/>
    </row>
    <row r="50" spans="1:12" ht="23.25" customHeight="1">
      <c r="A50" s="27"/>
      <c r="B50" s="18" t="s">
        <v>184</v>
      </c>
      <c r="C50" s="60"/>
      <c r="D50" s="60"/>
      <c r="E50" s="60"/>
      <c r="F50" s="60"/>
      <c r="G50" s="60"/>
      <c r="H50" s="60"/>
      <c r="I50" s="60"/>
      <c r="J50" s="60"/>
      <c r="K50" s="300"/>
      <c r="L50" s="27"/>
    </row>
    <row r="51" spans="1:12" ht="23.25" customHeight="1">
      <c r="A51" s="27"/>
      <c r="B51" s="644" t="s">
        <v>106</v>
      </c>
      <c r="C51" s="60"/>
      <c r="D51" s="60"/>
      <c r="E51" s="60"/>
      <c r="F51" s="60"/>
      <c r="G51" s="60"/>
      <c r="H51" s="60"/>
      <c r="I51" s="60"/>
      <c r="J51" s="60"/>
      <c r="K51" s="300"/>
      <c r="L51" s="27"/>
    </row>
    <row r="52" spans="1:12" ht="23.25" customHeight="1">
      <c r="A52" s="27"/>
      <c r="B52" s="285" t="s">
        <v>194</v>
      </c>
      <c r="C52" s="68"/>
      <c r="D52" s="68"/>
      <c r="E52" s="68"/>
      <c r="F52" s="68"/>
      <c r="G52" s="68"/>
      <c r="H52" s="68"/>
      <c r="I52" s="134"/>
      <c r="J52" s="134"/>
      <c r="K52" s="300"/>
      <c r="L52" s="27"/>
    </row>
    <row r="53" spans="1:12" ht="23.25" customHeight="1">
      <c r="A53" s="27"/>
      <c r="B53" s="376"/>
      <c r="C53" s="68"/>
      <c r="D53" s="68"/>
      <c r="E53" s="68"/>
      <c r="F53" s="68"/>
      <c r="G53" s="68"/>
      <c r="H53" s="68"/>
      <c r="I53" s="84"/>
      <c r="J53" s="84"/>
      <c r="K53" s="300"/>
      <c r="L53" s="27"/>
    </row>
    <row r="54" spans="1:12" ht="23.25" customHeight="1">
      <c r="A54" s="27"/>
      <c r="B54" s="376"/>
      <c r="C54" s="68"/>
      <c r="D54" s="68"/>
      <c r="E54" s="68"/>
      <c r="F54" s="68"/>
      <c r="G54" s="68"/>
      <c r="H54" s="68"/>
      <c r="I54" s="84"/>
      <c r="J54" s="84"/>
      <c r="K54" s="300"/>
      <c r="L54" s="27"/>
    </row>
    <row r="55" spans="1:12" ht="23.25" customHeight="1">
      <c r="A55" s="27"/>
      <c r="B55" s="376"/>
      <c r="C55" s="68"/>
      <c r="D55" s="68"/>
      <c r="E55" s="68"/>
      <c r="F55" s="68"/>
      <c r="G55" s="68"/>
      <c r="H55" s="68"/>
      <c r="I55" s="84"/>
      <c r="J55" s="84"/>
      <c r="K55" s="300"/>
      <c r="L55" s="27"/>
    </row>
    <row r="56" spans="1:12" ht="23.25" customHeight="1">
      <c r="A56" s="27"/>
      <c r="B56" s="376"/>
      <c r="C56" s="68"/>
      <c r="D56" s="68"/>
      <c r="E56" s="68"/>
      <c r="F56" s="68"/>
      <c r="G56" s="68"/>
      <c r="H56" s="68"/>
      <c r="I56" s="84"/>
      <c r="J56" s="84"/>
      <c r="K56" s="300"/>
      <c r="L56" s="27"/>
    </row>
    <row r="57" spans="1:12" ht="23.25" customHeight="1">
      <c r="A57" s="27"/>
      <c r="B57" s="376"/>
      <c r="C57" s="68"/>
      <c r="D57" s="68"/>
      <c r="E57" s="68"/>
      <c r="F57" s="68"/>
      <c r="G57" s="68"/>
      <c r="H57" s="68"/>
      <c r="I57" s="134"/>
      <c r="J57" s="134"/>
      <c r="K57" s="300"/>
      <c r="L57" s="27"/>
    </row>
    <row r="58" spans="1:12" ht="23.25" customHeight="1">
      <c r="B58" s="269"/>
      <c r="C58" s="392"/>
      <c r="D58" s="392"/>
      <c r="E58" s="392"/>
      <c r="F58" s="392"/>
      <c r="G58" s="392"/>
      <c r="H58" s="392"/>
      <c r="I58" s="520"/>
      <c r="J58" s="520"/>
      <c r="K58" s="385"/>
      <c r="L58" s="27"/>
    </row>
    <row r="59" spans="1:12" ht="23.25" customHeight="1">
      <c r="B59" s="32"/>
      <c r="C59" s="81"/>
      <c r="D59" s="81"/>
      <c r="E59" s="81"/>
      <c r="F59" s="81"/>
      <c r="G59" s="81"/>
      <c r="H59" s="81"/>
      <c r="I59" s="81"/>
      <c r="J59" s="81"/>
      <c r="K59" s="81"/>
      <c r="L59" s="27"/>
    </row>
    <row r="60" spans="1:12" ht="23.25" customHeight="1">
      <c r="B60" s="537"/>
      <c r="C60" s="81"/>
      <c r="D60" s="81"/>
      <c r="E60" s="81"/>
      <c r="F60" s="81"/>
      <c r="G60" s="81"/>
      <c r="H60" s="81"/>
      <c r="I60" s="81"/>
      <c r="J60" s="81"/>
      <c r="K60" s="81"/>
      <c r="L60" s="27"/>
    </row>
    <row r="61" spans="1:12" ht="23.25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27"/>
    </row>
    <row r="62" spans="1:12" ht="23.25" customHeight="1">
      <c r="B62" s="257"/>
      <c r="C62" s="387"/>
      <c r="D62" s="388"/>
      <c r="E62" s="295"/>
      <c r="F62" s="295"/>
      <c r="G62" s="389"/>
      <c r="H62" s="42"/>
      <c r="I62" s="335"/>
      <c r="J62" s="335"/>
      <c r="K62" s="42"/>
      <c r="L62" s="27"/>
    </row>
    <row r="63" spans="1:12" ht="23.25" customHeight="1">
      <c r="B63" s="390"/>
      <c r="C63" s="391"/>
      <c r="D63" s="391"/>
      <c r="E63" s="391"/>
      <c r="F63" s="391"/>
      <c r="G63" s="391"/>
      <c r="H63" s="391"/>
      <c r="I63" s="521"/>
      <c r="J63" s="521"/>
      <c r="K63" s="42"/>
      <c r="L63" s="27"/>
    </row>
    <row r="64" spans="1:12" ht="23.25" customHeight="1">
      <c r="B64" s="376"/>
      <c r="C64" s="68"/>
      <c r="D64" s="68"/>
      <c r="E64" s="68"/>
      <c r="F64" s="68"/>
      <c r="G64" s="68"/>
      <c r="H64" s="68"/>
      <c r="I64" s="84"/>
      <c r="J64" s="84"/>
      <c r="K64" s="300"/>
      <c r="L64" s="27"/>
    </row>
    <row r="65" spans="2:12" ht="23.25" customHeight="1">
      <c r="B65" s="376"/>
      <c r="C65" s="68"/>
      <c r="D65" s="68"/>
      <c r="E65" s="68"/>
      <c r="F65" s="68"/>
      <c r="G65" s="68"/>
      <c r="H65" s="68"/>
      <c r="I65" s="84"/>
      <c r="J65" s="84"/>
      <c r="K65" s="300"/>
      <c r="L65" s="27"/>
    </row>
    <row r="66" spans="2:12" ht="23.25" customHeight="1">
      <c r="B66" s="376"/>
      <c r="C66" s="68"/>
      <c r="D66" s="68"/>
      <c r="E66" s="68"/>
      <c r="F66" s="68"/>
      <c r="G66" s="68"/>
      <c r="H66" s="68"/>
      <c r="I66" s="84"/>
      <c r="J66" s="134"/>
      <c r="K66" s="300"/>
      <c r="L66" s="27"/>
    </row>
    <row r="67" spans="2:12" ht="23.25" customHeight="1">
      <c r="B67" s="376"/>
      <c r="C67" s="68"/>
      <c r="D67" s="68"/>
      <c r="E67" s="68"/>
      <c r="F67" s="68"/>
      <c r="G67" s="68"/>
      <c r="H67" s="68"/>
      <c r="I67" s="84"/>
      <c r="J67" s="84"/>
      <c r="K67" s="300"/>
      <c r="L67" s="27"/>
    </row>
    <row r="68" spans="2:12" ht="23.25" customHeight="1">
      <c r="B68" s="376"/>
      <c r="C68" s="68"/>
      <c r="D68" s="68"/>
      <c r="E68" s="68"/>
      <c r="F68" s="68"/>
      <c r="G68" s="68"/>
      <c r="H68" s="68"/>
      <c r="I68" s="84"/>
      <c r="J68" s="84"/>
      <c r="K68" s="300"/>
      <c r="L68" s="27"/>
    </row>
    <row r="69" spans="2:12" ht="23.25" customHeight="1">
      <c r="B69" s="376"/>
      <c r="C69" s="68"/>
      <c r="D69" s="68"/>
      <c r="E69" s="68"/>
      <c r="F69" s="68"/>
      <c r="G69" s="68"/>
      <c r="H69" s="68"/>
      <c r="I69" s="84"/>
      <c r="J69" s="134"/>
      <c r="K69" s="300"/>
      <c r="L69" s="27"/>
    </row>
    <row r="70" spans="2:12" ht="23.25" customHeight="1">
      <c r="B70" s="376"/>
      <c r="C70" s="68"/>
      <c r="D70" s="68"/>
      <c r="E70" s="68"/>
      <c r="F70" s="68"/>
      <c r="G70" s="68"/>
      <c r="H70" s="68"/>
      <c r="I70" s="134"/>
      <c r="J70" s="134"/>
      <c r="K70" s="300"/>
      <c r="L70" s="27"/>
    </row>
    <row r="71" spans="2:12" ht="23.25" customHeight="1">
      <c r="B71" s="269"/>
      <c r="C71" s="392"/>
      <c r="D71" s="392"/>
      <c r="E71" s="392"/>
      <c r="F71" s="392"/>
      <c r="G71" s="392"/>
      <c r="H71" s="392"/>
      <c r="I71" s="520"/>
      <c r="J71" s="520"/>
      <c r="K71" s="385"/>
      <c r="L71" s="27"/>
    </row>
    <row r="72" spans="2:12" ht="23.25" customHeight="1">
      <c r="B72" s="32"/>
      <c r="C72" s="81"/>
      <c r="D72" s="81"/>
      <c r="E72" s="81"/>
      <c r="F72" s="81"/>
      <c r="G72" s="81"/>
      <c r="H72" s="81"/>
      <c r="I72" s="81"/>
      <c r="J72" s="81"/>
      <c r="K72" s="81"/>
      <c r="L72" s="27"/>
    </row>
    <row r="73" spans="2:12" ht="23.25" customHeight="1">
      <c r="B73" s="36"/>
      <c r="C73" s="81"/>
      <c r="D73" s="81"/>
      <c r="E73" s="81"/>
      <c r="F73" s="81"/>
      <c r="G73" s="81"/>
      <c r="H73" s="81"/>
      <c r="I73" s="81"/>
      <c r="J73" s="81"/>
      <c r="K73" s="81"/>
      <c r="L73" s="27"/>
    </row>
    <row r="74" spans="2:12" ht="23.25" customHeight="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27"/>
    </row>
    <row r="75" spans="2:12" ht="23.25" customHeight="1">
      <c r="B75" s="257"/>
      <c r="C75" s="387"/>
      <c r="D75" s="388"/>
      <c r="E75" s="295"/>
      <c r="F75" s="295"/>
      <c r="G75" s="389"/>
      <c r="H75" s="42"/>
      <c r="I75" s="335"/>
      <c r="J75" s="335"/>
      <c r="K75" s="42"/>
      <c r="L75" s="27"/>
    </row>
    <row r="76" spans="2:12" ht="23.25" customHeight="1">
      <c r="B76" s="390"/>
      <c r="C76" s="391"/>
      <c r="D76" s="391"/>
      <c r="E76" s="391"/>
      <c r="F76" s="391"/>
      <c r="G76" s="391"/>
      <c r="H76" s="391"/>
      <c r="I76" s="521"/>
      <c r="J76" s="521"/>
      <c r="K76" s="42"/>
      <c r="L76" s="27"/>
    </row>
    <row r="77" spans="2:12" ht="23.25" customHeight="1">
      <c r="B77" s="376"/>
      <c r="C77" s="68"/>
      <c r="D77" s="68"/>
      <c r="E77" s="68"/>
      <c r="F77" s="68"/>
      <c r="G77" s="68"/>
      <c r="H77" s="68"/>
      <c r="I77" s="84"/>
      <c r="J77" s="84"/>
      <c r="K77" s="300"/>
      <c r="L77" s="27"/>
    </row>
    <row r="78" spans="2:12" ht="23.25" customHeight="1">
      <c r="B78" s="376"/>
      <c r="C78" s="68"/>
      <c r="D78" s="68"/>
      <c r="E78" s="68"/>
      <c r="F78" s="68"/>
      <c r="G78" s="68"/>
      <c r="H78" s="68"/>
      <c r="I78" s="84"/>
      <c r="J78" s="84"/>
      <c r="K78" s="300"/>
      <c r="L78" s="27"/>
    </row>
    <row r="79" spans="2:12" ht="23.25" customHeight="1">
      <c r="B79" s="376"/>
      <c r="C79" s="68"/>
      <c r="D79" s="68"/>
      <c r="E79" s="68"/>
      <c r="F79" s="68"/>
      <c r="G79" s="68"/>
      <c r="H79" s="68"/>
      <c r="I79" s="84"/>
      <c r="J79" s="84"/>
      <c r="K79" s="300"/>
      <c r="L79" s="27"/>
    </row>
    <row r="80" spans="2:12" ht="23.25" customHeight="1">
      <c r="B80" s="376"/>
      <c r="C80" s="68"/>
      <c r="D80" s="68"/>
      <c r="E80" s="68"/>
      <c r="F80" s="68"/>
      <c r="G80" s="68"/>
      <c r="H80" s="68"/>
      <c r="I80" s="84"/>
      <c r="J80" s="84"/>
      <c r="K80" s="300"/>
      <c r="L80" s="27"/>
    </row>
    <row r="81" spans="2:12" ht="23.25" customHeight="1">
      <c r="B81" s="376"/>
      <c r="C81" s="68"/>
      <c r="D81" s="68"/>
      <c r="E81" s="68"/>
      <c r="F81" s="68"/>
      <c r="G81" s="68"/>
      <c r="H81" s="68"/>
      <c r="I81" s="84"/>
      <c r="J81" s="84"/>
      <c r="K81" s="300"/>
      <c r="L81" s="27"/>
    </row>
    <row r="82" spans="2:12" ht="23.25" customHeight="1">
      <c r="B82" s="376"/>
      <c r="C82" s="68"/>
      <c r="D82" s="68"/>
      <c r="E82" s="68"/>
      <c r="F82" s="68"/>
      <c r="G82" s="68"/>
      <c r="H82" s="68"/>
      <c r="I82" s="84"/>
      <c r="J82" s="84"/>
      <c r="K82" s="300"/>
      <c r="L82" s="27"/>
    </row>
    <row r="83" spans="2:12" ht="23.25" customHeight="1">
      <c r="B83" s="269"/>
      <c r="C83" s="392"/>
      <c r="D83" s="392"/>
      <c r="E83" s="392"/>
      <c r="F83" s="392"/>
      <c r="G83" s="392"/>
      <c r="H83" s="392"/>
      <c r="I83" s="520"/>
      <c r="J83" s="520"/>
      <c r="K83" s="385"/>
      <c r="L83" s="27"/>
    </row>
    <row r="84" spans="2:12" ht="23.25" customHeight="1">
      <c r="B84" s="32"/>
      <c r="C84" s="81"/>
      <c r="D84" s="81"/>
      <c r="E84" s="81"/>
      <c r="F84" s="81"/>
      <c r="G84" s="81"/>
      <c r="H84" s="81"/>
      <c r="I84" s="81"/>
      <c r="J84" s="81"/>
      <c r="K84" s="81"/>
      <c r="L84" s="27"/>
    </row>
    <row r="85" spans="2:12" ht="23.25" customHeight="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27"/>
    </row>
    <row r="86" spans="2:12" ht="23.25" customHeight="1">
      <c r="B86" s="257"/>
      <c r="C86" s="325"/>
      <c r="D86" s="325"/>
      <c r="E86" s="325"/>
      <c r="F86" s="325"/>
      <c r="G86" s="325"/>
      <c r="H86" s="325"/>
      <c r="I86" s="145"/>
      <c r="J86" s="145"/>
      <c r="K86" s="325"/>
      <c r="L86" s="27"/>
    </row>
    <row r="87" spans="2:12" ht="23.25" customHeight="1">
      <c r="B87" s="390"/>
      <c r="C87" s="391"/>
      <c r="D87" s="391"/>
      <c r="E87" s="391"/>
      <c r="F87" s="391"/>
      <c r="G87" s="391"/>
      <c r="H87" s="391"/>
      <c r="I87" s="521"/>
      <c r="J87" s="521"/>
      <c r="K87" s="42"/>
      <c r="L87" s="27"/>
    </row>
    <row r="88" spans="2:12" ht="23.25" customHeight="1">
      <c r="B88" s="376"/>
      <c r="C88" s="68"/>
      <c r="D88" s="68"/>
      <c r="E88" s="68"/>
      <c r="F88" s="68"/>
      <c r="G88" s="68"/>
      <c r="H88" s="68"/>
      <c r="I88" s="134"/>
      <c r="J88" s="134"/>
      <c r="K88" s="300"/>
      <c r="L88" s="27"/>
    </row>
    <row r="89" spans="2:12" ht="23.25" customHeight="1">
      <c r="B89" s="376"/>
      <c r="C89" s="68"/>
      <c r="D89" s="68"/>
      <c r="E89" s="68"/>
      <c r="F89" s="68"/>
      <c r="G89" s="68"/>
      <c r="H89" s="68"/>
      <c r="I89" s="134"/>
      <c r="J89" s="134"/>
      <c r="K89" s="300"/>
      <c r="L89" s="27"/>
    </row>
    <row r="90" spans="2:12" ht="23.25" customHeight="1">
      <c r="B90" s="269"/>
      <c r="C90" s="392"/>
      <c r="D90" s="392"/>
      <c r="E90" s="392"/>
      <c r="F90" s="392"/>
      <c r="G90" s="392"/>
      <c r="H90" s="392"/>
      <c r="I90" s="520"/>
      <c r="J90" s="520"/>
      <c r="K90" s="300"/>
      <c r="L90" s="27"/>
    </row>
    <row r="91" spans="2:12" ht="23.25" customHeight="1">
      <c r="B91" s="32"/>
      <c r="C91" s="36"/>
      <c r="D91" s="36"/>
      <c r="E91" s="36"/>
      <c r="F91" s="36"/>
      <c r="G91" s="36"/>
      <c r="H91" s="36"/>
      <c r="I91" s="145"/>
      <c r="J91" s="145"/>
      <c r="K91" s="36"/>
      <c r="L91" s="27"/>
    </row>
    <row r="92" spans="2:12" ht="23.25" customHeight="1">
      <c r="B92" s="36"/>
      <c r="C92" s="36"/>
      <c r="D92" s="36"/>
      <c r="E92" s="36"/>
      <c r="F92" s="36"/>
      <c r="G92" s="36"/>
      <c r="H92" s="36"/>
      <c r="I92" s="145"/>
      <c r="J92" s="145"/>
      <c r="K92" s="36"/>
      <c r="L92" s="27"/>
    </row>
    <row r="93" spans="2:12" ht="23.25" customHeight="1">
      <c r="B93" s="36"/>
      <c r="C93" s="36"/>
      <c r="D93" s="36"/>
      <c r="E93" s="36"/>
      <c r="F93" s="36"/>
      <c r="G93" s="36"/>
      <c r="H93" s="36"/>
      <c r="I93" s="145"/>
      <c r="J93" s="145"/>
      <c r="K93" s="36"/>
      <c r="L93" s="27"/>
    </row>
    <row r="94" spans="2:12" ht="23.25" customHeight="1">
      <c r="B94" s="36"/>
      <c r="C94" s="36"/>
      <c r="D94" s="36"/>
      <c r="E94" s="36"/>
      <c r="F94" s="36"/>
      <c r="G94" s="36"/>
      <c r="H94" s="36"/>
      <c r="I94" s="145"/>
      <c r="J94" s="145"/>
      <c r="K94" s="36"/>
      <c r="L94" s="27"/>
    </row>
    <row r="95" spans="2:12" ht="23.25" customHeight="1">
      <c r="B95" s="36"/>
      <c r="C95" s="36"/>
      <c r="D95" s="36"/>
      <c r="E95" s="36"/>
      <c r="F95" s="36"/>
      <c r="G95" s="36"/>
      <c r="H95" s="36"/>
      <c r="I95" s="145"/>
      <c r="J95" s="145"/>
      <c r="K95" s="36"/>
      <c r="L95" s="27"/>
    </row>
    <row r="96" spans="2:12" ht="23.25" customHeight="1">
      <c r="B96" s="36"/>
      <c r="C96" s="36"/>
      <c r="D96" s="36"/>
      <c r="E96" s="36"/>
      <c r="F96" s="36"/>
      <c r="G96" s="36"/>
      <c r="H96" s="36"/>
      <c r="I96" s="145"/>
      <c r="J96" s="145"/>
      <c r="K96" s="36"/>
      <c r="L96" s="27"/>
    </row>
    <row r="97" spans="2:12" ht="23.25" customHeight="1">
      <c r="B97" s="36"/>
      <c r="C97" s="36"/>
      <c r="D97" s="36"/>
      <c r="E97" s="36"/>
      <c r="F97" s="36"/>
      <c r="G97" s="36"/>
      <c r="H97" s="36"/>
      <c r="I97" s="145"/>
      <c r="J97" s="145"/>
      <c r="K97" s="36"/>
      <c r="L97" s="27"/>
    </row>
    <row r="98" spans="2:12" ht="23.25" customHeight="1">
      <c r="B98" s="36"/>
      <c r="C98" s="36"/>
      <c r="D98" s="36"/>
      <c r="E98" s="36"/>
      <c r="F98" s="36"/>
      <c r="G98" s="36"/>
      <c r="H98" s="36"/>
      <c r="I98" s="145"/>
      <c r="J98" s="145"/>
      <c r="K98" s="36"/>
      <c r="L98" s="27"/>
    </row>
    <row r="99" spans="2:12" ht="23.25" customHeight="1">
      <c r="B99" s="36"/>
      <c r="C99" s="36"/>
      <c r="D99" s="36"/>
      <c r="E99" s="36"/>
      <c r="F99" s="36"/>
      <c r="G99" s="36"/>
      <c r="H99" s="36"/>
      <c r="I99" s="145"/>
      <c r="J99" s="145"/>
      <c r="K99" s="36"/>
      <c r="L99" s="27"/>
    </row>
    <row r="100" spans="2:12" ht="23.25" customHeight="1">
      <c r="B100" s="36"/>
      <c r="C100" s="36"/>
      <c r="D100" s="36"/>
      <c r="E100" s="36"/>
      <c r="F100" s="36"/>
      <c r="G100" s="36"/>
      <c r="H100" s="36"/>
      <c r="I100" s="145"/>
      <c r="J100" s="145"/>
      <c r="K100" s="36"/>
      <c r="L100" s="27"/>
    </row>
    <row r="101" spans="2:12" ht="23.25" customHeight="1">
      <c r="B101" s="36"/>
      <c r="C101" s="36"/>
      <c r="D101" s="36"/>
      <c r="E101" s="36"/>
      <c r="F101" s="36"/>
      <c r="G101" s="36"/>
      <c r="H101" s="36"/>
      <c r="I101" s="145"/>
      <c r="J101" s="145"/>
      <c r="K101" s="36"/>
      <c r="L101" s="27"/>
    </row>
    <row r="102" spans="2:12" ht="23.25" customHeight="1">
      <c r="B102" s="36"/>
      <c r="C102" s="36"/>
      <c r="D102" s="36"/>
      <c r="E102" s="36"/>
      <c r="F102" s="36"/>
      <c r="G102" s="36"/>
      <c r="H102" s="36"/>
      <c r="I102" s="145"/>
      <c r="J102" s="145"/>
      <c r="K102" s="36"/>
      <c r="L102" s="27"/>
    </row>
    <row r="103" spans="2:12" ht="23.25" customHeight="1">
      <c r="B103" s="36"/>
      <c r="C103" s="36"/>
      <c r="D103" s="36"/>
      <c r="E103" s="36"/>
      <c r="F103" s="36"/>
      <c r="G103" s="36"/>
      <c r="H103" s="36"/>
      <c r="I103" s="145"/>
      <c r="J103" s="145"/>
      <c r="K103" s="36"/>
      <c r="L103" s="27"/>
    </row>
    <row r="104" spans="2:12" ht="23.25" customHeight="1">
      <c r="B104" s="36"/>
      <c r="C104" s="36"/>
      <c r="D104" s="36"/>
      <c r="E104" s="36"/>
      <c r="F104" s="36"/>
      <c r="G104" s="36"/>
      <c r="H104" s="36"/>
      <c r="I104" s="145"/>
      <c r="J104" s="145"/>
      <c r="K104" s="36"/>
      <c r="L104" s="27"/>
    </row>
    <row r="105" spans="2:12" ht="23.25" customHeight="1">
      <c r="B105" s="36"/>
      <c r="C105" s="36"/>
      <c r="D105" s="36"/>
      <c r="E105" s="36"/>
      <c r="F105" s="36"/>
      <c r="G105" s="36"/>
      <c r="H105" s="36"/>
      <c r="I105" s="145"/>
      <c r="J105" s="145"/>
      <c r="K105" s="36"/>
      <c r="L105" s="27"/>
    </row>
    <row r="106" spans="2:12" ht="23.25" customHeight="1">
      <c r="B106" s="36"/>
      <c r="C106" s="36"/>
      <c r="D106" s="36"/>
      <c r="E106" s="36"/>
      <c r="F106" s="36"/>
      <c r="G106" s="36"/>
      <c r="H106" s="36"/>
      <c r="I106" s="145"/>
      <c r="J106" s="145"/>
      <c r="K106" s="36"/>
      <c r="L106" s="27"/>
    </row>
    <row r="107" spans="2:12" ht="23.25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27"/>
    </row>
    <row r="108" spans="2:12" ht="23.25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27"/>
    </row>
    <row r="109" spans="2:12" ht="23.25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27"/>
    </row>
    <row r="110" spans="2:12" ht="23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27"/>
    </row>
    <row r="111" spans="2:12" ht="23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27"/>
    </row>
    <row r="112" spans="2:12" ht="23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27"/>
    </row>
    <row r="113" spans="2:12" ht="23.25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27"/>
    </row>
    <row r="114" spans="2:12" ht="23.25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27"/>
    </row>
    <row r="115" spans="2:12" ht="23.25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27"/>
    </row>
    <row r="116" spans="2:12" ht="23.25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27"/>
    </row>
    <row r="117" spans="2:12" ht="23.25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27"/>
    </row>
    <row r="118" spans="2:12" ht="23.2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27"/>
    </row>
    <row r="119" spans="2:12" ht="23.25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27"/>
    </row>
    <row r="120" spans="2:12" ht="23.25" customHeight="1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27"/>
    </row>
    <row r="121" spans="2:12" ht="23.25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27"/>
    </row>
    <row r="122" spans="2:12" ht="23.25" customHeight="1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27"/>
    </row>
    <row r="123" spans="2:12" ht="23.25" customHeight="1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27"/>
    </row>
    <row r="124" spans="2:12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2:12" ht="23.2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2:12" ht="23.2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2:12" ht="23.25" customHeigh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</row>
    <row r="223" spans="2:12" ht="23.25" customHeigh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</row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</sheetData>
  <pageMargins left="0.70866141732283505" right="0.70866141732283505" top="0.74803149606299202" bottom="0.74803149606299202" header="0.31496062992126" footer="0.31496062992126"/>
  <pageSetup paperSize="9" scale="5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169"/>
  <sheetViews>
    <sheetView showGridLines="0" zoomScale="85" zoomScaleNormal="85" workbookViewId="0">
      <selection activeCell="B33" sqref="B33"/>
    </sheetView>
  </sheetViews>
  <sheetFormatPr defaultColWidth="0" defaultRowHeight="15"/>
  <cols>
    <col min="1" max="1" width="2.7109375" customWidth="1"/>
    <col min="2" max="11" width="20.7109375" customWidth="1"/>
    <col min="12" max="16384" width="9.140625" hidden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19"/>
    </row>
    <row r="11" spans="1:11" ht="23.25" customHeight="1"/>
    <row r="12" spans="1:11" ht="50.1" customHeight="1">
      <c r="A12" s="735" t="s">
        <v>195</v>
      </c>
      <c r="B12" s="736"/>
      <c r="C12" s="736"/>
      <c r="D12" s="736"/>
      <c r="E12" s="736"/>
      <c r="F12" s="737"/>
      <c r="G12" s="735" t="s">
        <v>196</v>
      </c>
      <c r="H12" s="736"/>
      <c r="I12" s="736"/>
      <c r="J12" s="736"/>
      <c r="K12" s="737"/>
    </row>
    <row r="13" spans="1:11" ht="23.25" customHeight="1">
      <c r="A13" s="20"/>
      <c r="B13" s="21"/>
      <c r="C13" s="21"/>
      <c r="D13" s="21"/>
      <c r="E13" s="22"/>
      <c r="F13" s="23"/>
      <c r="G13" s="20"/>
      <c r="H13" s="22"/>
      <c r="I13" s="22"/>
      <c r="J13" s="22"/>
      <c r="K13" s="23"/>
    </row>
    <row r="14" spans="1:11" ht="23.25" customHeight="1">
      <c r="A14" s="24"/>
      <c r="B14" s="25"/>
      <c r="C14" s="26"/>
      <c r="D14" s="26"/>
      <c r="E14" s="27"/>
      <c r="F14" s="28"/>
      <c r="G14" s="24"/>
      <c r="H14" s="27"/>
      <c r="I14" s="27"/>
      <c r="J14" s="27"/>
      <c r="K14" s="28"/>
    </row>
    <row r="15" spans="1:11" ht="23.25" customHeight="1">
      <c r="A15" s="24"/>
      <c r="B15" s="29"/>
      <c r="C15" s="30"/>
      <c r="D15" s="30"/>
      <c r="E15" s="27"/>
      <c r="F15" s="28"/>
      <c r="G15" s="24"/>
      <c r="H15" s="27"/>
      <c r="I15" s="27"/>
      <c r="J15" s="27"/>
      <c r="K15" s="28"/>
    </row>
    <row r="16" spans="1:11" ht="23.25" customHeight="1">
      <c r="A16" s="24"/>
      <c r="B16" s="31"/>
      <c r="C16" s="30"/>
      <c r="D16" s="30"/>
      <c r="E16" s="27"/>
      <c r="F16" s="28"/>
      <c r="G16" s="24"/>
      <c r="H16" s="27"/>
      <c r="I16" s="27"/>
      <c r="J16" s="27"/>
      <c r="K16" s="28"/>
    </row>
    <row r="17" spans="1:11" ht="23.25" customHeight="1">
      <c r="A17" s="24"/>
      <c r="B17" s="26"/>
      <c r="C17" s="30"/>
      <c r="D17" s="30"/>
      <c r="E17" s="27"/>
      <c r="F17" s="28"/>
      <c r="G17" s="24"/>
      <c r="H17" s="27"/>
      <c r="I17" s="27"/>
      <c r="J17" s="27"/>
      <c r="K17" s="28"/>
    </row>
    <row r="18" spans="1:11" ht="23.25" customHeight="1">
      <c r="A18" s="24"/>
      <c r="B18" s="26"/>
      <c r="C18" s="30"/>
      <c r="D18" s="30"/>
      <c r="E18" s="27"/>
      <c r="F18" s="28"/>
      <c r="G18" s="24"/>
      <c r="H18" s="27"/>
      <c r="I18" s="27"/>
      <c r="J18" s="27"/>
      <c r="K18" s="28"/>
    </row>
    <row r="19" spans="1:11" ht="23.25" customHeight="1">
      <c r="A19" s="24"/>
      <c r="B19" s="26"/>
      <c r="C19" s="26"/>
      <c r="D19" s="26"/>
      <c r="E19" s="27"/>
      <c r="F19" s="28"/>
      <c r="G19" s="24"/>
      <c r="H19" s="27"/>
      <c r="I19" s="27"/>
      <c r="J19" s="27"/>
      <c r="K19" s="28"/>
    </row>
    <row r="20" spans="1:11" ht="23.25" customHeight="1">
      <c r="A20" s="24"/>
      <c r="B20" s="32"/>
      <c r="C20" s="33"/>
      <c r="D20" s="33"/>
      <c r="E20" s="27"/>
      <c r="F20" s="28"/>
      <c r="G20" s="24"/>
      <c r="H20" s="27"/>
      <c r="I20" s="27"/>
      <c r="J20" s="27"/>
      <c r="K20" s="28"/>
    </row>
    <row r="21" spans="1:11" ht="23.25" customHeight="1">
      <c r="A21" s="24"/>
      <c r="B21" s="27"/>
      <c r="C21" s="27"/>
      <c r="D21" s="27"/>
      <c r="E21" s="27"/>
      <c r="F21" s="28"/>
      <c r="G21" s="24"/>
      <c r="H21" s="27"/>
      <c r="I21" s="27"/>
      <c r="J21" s="27"/>
      <c r="K21" s="28"/>
    </row>
    <row r="22" spans="1:11" ht="23.25" customHeight="1">
      <c r="A22" s="24"/>
      <c r="B22" s="27"/>
      <c r="C22" s="27"/>
      <c r="D22" s="27"/>
      <c r="E22" s="27"/>
      <c r="F22" s="28"/>
      <c r="G22" s="24"/>
      <c r="H22" s="27"/>
      <c r="I22" s="27"/>
      <c r="J22" s="27"/>
      <c r="K22" s="28"/>
    </row>
    <row r="23" spans="1:11" ht="23.25" customHeight="1">
      <c r="A23" s="24"/>
      <c r="B23" s="34"/>
      <c r="C23" s="35"/>
      <c r="D23" s="36"/>
      <c r="E23" s="37"/>
      <c r="F23" s="38"/>
      <c r="G23" s="39"/>
      <c r="H23" s="40"/>
      <c r="I23" s="27"/>
      <c r="J23" s="27"/>
      <c r="K23" s="28"/>
    </row>
    <row r="24" spans="1:11" ht="23.25" customHeight="1">
      <c r="A24" s="24"/>
      <c r="B24" s="41"/>
      <c r="C24" s="42"/>
      <c r="D24" s="42"/>
      <c r="E24" s="42"/>
      <c r="F24" s="43"/>
      <c r="G24" s="44"/>
      <c r="H24" s="42"/>
      <c r="I24" s="27"/>
      <c r="J24" s="27"/>
      <c r="K24" s="28"/>
    </row>
    <row r="25" spans="1:11" ht="23.25" customHeight="1">
      <c r="A25" s="24"/>
      <c r="B25" s="36"/>
      <c r="C25" s="45"/>
      <c r="D25" s="46"/>
      <c r="E25" s="46"/>
      <c r="F25" s="47"/>
      <c r="G25" s="48"/>
      <c r="H25" s="49"/>
      <c r="I25" s="27"/>
      <c r="J25" s="27"/>
      <c r="K25" s="28"/>
    </row>
    <row r="26" spans="1:11" ht="23.25" customHeight="1">
      <c r="A26" s="24"/>
      <c r="B26" s="36"/>
      <c r="C26" s="45"/>
      <c r="D26" s="46"/>
      <c r="E26" s="46"/>
      <c r="F26" s="47"/>
      <c r="G26" s="48"/>
      <c r="H26" s="49"/>
      <c r="I26" s="27"/>
      <c r="J26" s="27"/>
      <c r="K26" s="28"/>
    </row>
    <row r="27" spans="1:11" ht="23.25" customHeight="1">
      <c r="A27" s="50" t="s">
        <v>7</v>
      </c>
      <c r="B27" s="51"/>
      <c r="C27" s="52"/>
      <c r="D27" s="53"/>
      <c r="E27" s="53"/>
      <c r="F27" s="54"/>
      <c r="G27" s="50" t="s">
        <v>7</v>
      </c>
      <c r="H27" s="55"/>
      <c r="I27" s="57"/>
      <c r="J27" s="57"/>
      <c r="K27" s="58"/>
    </row>
    <row r="28" spans="1:11" ht="50.1" customHeight="1">
      <c r="A28" s="735" t="s">
        <v>197</v>
      </c>
      <c r="B28" s="736"/>
      <c r="C28" s="736"/>
      <c r="D28" s="736"/>
      <c r="E28" s="736"/>
      <c r="F28" s="737"/>
      <c r="G28" s="735"/>
      <c r="H28" s="736"/>
      <c r="I28" s="736"/>
      <c r="J28" s="736"/>
      <c r="K28" s="737"/>
    </row>
    <row r="29" spans="1:11" ht="23.25" customHeight="1">
      <c r="A29" s="20"/>
      <c r="B29" s="21"/>
      <c r="C29" s="21"/>
      <c r="D29" s="21"/>
      <c r="E29" s="22"/>
      <c r="F29" s="22"/>
      <c r="G29" s="20"/>
      <c r="H29" s="22"/>
      <c r="I29" s="22"/>
      <c r="J29" s="22"/>
      <c r="K29" s="23"/>
    </row>
    <row r="30" spans="1:11" ht="23.25" customHeight="1">
      <c r="A30" s="24"/>
      <c r="B30" s="25"/>
      <c r="C30" s="26"/>
      <c r="D30" s="26"/>
      <c r="E30" s="27"/>
      <c r="F30" s="28"/>
      <c r="G30" s="24"/>
      <c r="H30" s="27"/>
      <c r="I30" s="27"/>
      <c r="J30" s="27"/>
      <c r="K30" s="28"/>
    </row>
    <row r="31" spans="1:11" ht="23.25" customHeight="1">
      <c r="A31" s="24"/>
      <c r="B31" s="29"/>
      <c r="C31" s="30"/>
      <c r="D31" s="30"/>
      <c r="E31" s="27"/>
      <c r="F31" s="28"/>
      <c r="G31" s="24"/>
      <c r="H31" s="27"/>
      <c r="I31" s="27"/>
      <c r="J31" s="27"/>
      <c r="K31" s="28"/>
    </row>
    <row r="32" spans="1:11" ht="23.25" customHeight="1">
      <c r="A32" s="24"/>
      <c r="B32" s="31"/>
      <c r="C32" s="30"/>
      <c r="D32" s="30"/>
      <c r="E32" s="27"/>
      <c r="F32" s="28"/>
      <c r="G32" s="24"/>
      <c r="H32" s="27"/>
      <c r="I32" s="27"/>
      <c r="J32" s="27"/>
      <c r="K32" s="28"/>
    </row>
    <row r="33" spans="1:11" ht="23.25" customHeight="1">
      <c r="A33" s="24"/>
      <c r="B33" s="26"/>
      <c r="C33" s="30"/>
      <c r="D33" s="30"/>
      <c r="E33" s="27"/>
      <c r="F33" s="28"/>
      <c r="G33" s="24"/>
      <c r="H33" s="27"/>
      <c r="I33" s="27"/>
      <c r="J33" s="27"/>
      <c r="K33" s="28"/>
    </row>
    <row r="34" spans="1:11" ht="23.25" customHeight="1">
      <c r="A34" s="24"/>
      <c r="B34" s="26"/>
      <c r="C34" s="30"/>
      <c r="D34" s="30"/>
      <c r="E34" s="27"/>
      <c r="F34" s="28"/>
      <c r="G34" s="24"/>
      <c r="H34" s="27"/>
      <c r="I34" s="27"/>
      <c r="J34" s="27"/>
      <c r="K34" s="28"/>
    </row>
    <row r="35" spans="1:11" ht="23.25" customHeight="1">
      <c r="A35" s="24"/>
      <c r="B35" s="26"/>
      <c r="C35" s="26"/>
      <c r="D35" s="26"/>
      <c r="E35" s="27"/>
      <c r="F35" s="28"/>
      <c r="G35" s="24"/>
      <c r="H35" s="27"/>
      <c r="I35" s="27"/>
      <c r="J35" s="27"/>
      <c r="K35" s="28"/>
    </row>
    <row r="36" spans="1:11" ht="23.25" customHeight="1">
      <c r="A36" s="24"/>
      <c r="B36" s="32"/>
      <c r="C36" s="33"/>
      <c r="D36" s="33"/>
      <c r="E36" s="27"/>
      <c r="F36" s="28"/>
      <c r="G36" s="24"/>
      <c r="H36" s="27"/>
      <c r="I36" s="27"/>
      <c r="J36" s="27"/>
      <c r="K36" s="28"/>
    </row>
    <row r="37" spans="1:11" ht="23.25" customHeight="1">
      <c r="A37" s="24"/>
      <c r="B37" s="27"/>
      <c r="C37" s="27"/>
      <c r="D37" s="27"/>
      <c r="E37" s="27"/>
      <c r="F37" s="28"/>
      <c r="G37" s="24"/>
      <c r="H37" s="27"/>
      <c r="I37" s="27"/>
      <c r="J37" s="27"/>
      <c r="K37" s="28"/>
    </row>
    <row r="38" spans="1:11" ht="23.25" customHeight="1">
      <c r="A38" s="24"/>
      <c r="B38" s="27"/>
      <c r="C38" s="27"/>
      <c r="D38" s="27"/>
      <c r="E38" s="27"/>
      <c r="F38" s="28"/>
      <c r="G38" s="24"/>
      <c r="H38" s="27"/>
      <c r="I38" s="27"/>
      <c r="J38" s="27"/>
      <c r="K38" s="28"/>
    </row>
    <row r="39" spans="1:11" ht="23.25" customHeight="1">
      <c r="A39" s="24"/>
      <c r="B39" s="34"/>
      <c r="C39" s="35"/>
      <c r="D39" s="36"/>
      <c r="E39" s="37"/>
      <c r="F39" s="38"/>
      <c r="G39" s="39"/>
      <c r="H39" s="40"/>
      <c r="I39" s="27"/>
      <c r="J39" s="27"/>
      <c r="K39" s="28"/>
    </row>
    <row r="40" spans="1:11" ht="23.25" customHeight="1">
      <c r="A40" s="24"/>
      <c r="B40" s="41"/>
      <c r="C40" s="42"/>
      <c r="D40" s="42"/>
      <c r="E40" s="42"/>
      <c r="F40" s="43"/>
      <c r="G40" s="44"/>
      <c r="H40" s="42"/>
      <c r="I40" s="27"/>
      <c r="J40" s="27"/>
      <c r="K40" s="28"/>
    </row>
    <row r="41" spans="1:11" ht="23.25" customHeight="1">
      <c r="A41" s="24"/>
      <c r="B41" s="36"/>
      <c r="C41" s="45"/>
      <c r="D41" s="46"/>
      <c r="E41" s="46"/>
      <c r="F41" s="47"/>
      <c r="G41" s="48"/>
      <c r="H41" s="49"/>
      <c r="I41" s="27"/>
      <c r="J41" s="27"/>
      <c r="K41" s="28"/>
    </row>
    <row r="42" spans="1:11" ht="23.25" customHeight="1">
      <c r="A42" s="24"/>
      <c r="B42" s="36"/>
      <c r="C42" s="45"/>
      <c r="D42" s="46"/>
      <c r="E42" s="46"/>
      <c r="F42" s="47"/>
      <c r="G42" s="48"/>
      <c r="H42" s="49"/>
      <c r="I42" s="27"/>
      <c r="J42" s="27"/>
      <c r="K42" s="28"/>
    </row>
    <row r="43" spans="1:11" ht="23.25" customHeight="1">
      <c r="A43" s="50" t="s">
        <v>7</v>
      </c>
      <c r="B43" s="51"/>
      <c r="C43" s="52"/>
      <c r="D43" s="53"/>
      <c r="E43" s="53"/>
      <c r="F43" s="54"/>
      <c r="G43" s="50"/>
      <c r="H43" s="55"/>
      <c r="I43" s="57"/>
      <c r="J43" s="57"/>
      <c r="K43" s="58"/>
    </row>
    <row r="44" spans="1:11" ht="23.2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23.25" customHeight="1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3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23.2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23.2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23.2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23.2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23.2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23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23.2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23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23.2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23.2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23.2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23.25" customHeight="1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23.2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23.2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23.25" customHeight="1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23.25" customHeight="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23.2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23.25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23.25" customHeight="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23.25" customHeight="1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23.25" customHeight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23.25" customHeight="1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23.25" customHeight="1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23.25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23.25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23.25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23.25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23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23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23.2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23.25" customHeight="1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2:11" ht="23.2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2:11" ht="23.25" customHeight="1"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3.2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23.2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23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3.25" customHeight="1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23.2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23.2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23.2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3.2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23.2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23.2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23.2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23.2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23.2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23.2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23.2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23.2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23.2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23.2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23.2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23.2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23.2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23.2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3.2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23.2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23.2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23.2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23.2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3.2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23.2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23.2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23.2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23.2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23.2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23.25" customHeight="1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23.25" customHeight="1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23.25" customHeight="1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23.25" customHeight="1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23.25" customHeight="1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23.25" customHeight="1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23.25" customHeight="1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23.25" customHeight="1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23.25" customHeight="1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</sheetData>
  <mergeCells count="4">
    <mergeCell ref="A12:F12"/>
    <mergeCell ref="G12:K12"/>
    <mergeCell ref="A28:F28"/>
    <mergeCell ref="G28:K28"/>
  </mergeCells>
  <pageMargins left="0.70866141732283505" right="0.70866141732283505" top="0.74803149606299202" bottom="0.74803149606299202" header="0.31496062992126" footer="0.31496062992126"/>
  <pageSetup paperSize="9" scale="6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Q232"/>
  <sheetViews>
    <sheetView showGridLines="0" zoomScale="85" zoomScaleNormal="85" workbookViewId="0">
      <selection activeCell="B38" sqref="B38"/>
    </sheetView>
  </sheetViews>
  <sheetFormatPr defaultColWidth="0" defaultRowHeight="15"/>
  <cols>
    <col min="1" max="1" width="2.7109375" customWidth="1"/>
    <col min="2" max="2" width="48.7109375" customWidth="1"/>
    <col min="3" max="6" width="12.140625" customWidth="1"/>
    <col min="7" max="7" width="22.140625" customWidth="1"/>
    <col min="8" max="9" width="12.140625" customWidth="1"/>
    <col min="10" max="10" width="13.7109375" customWidth="1"/>
    <col min="11" max="11" width="17.7109375" customWidth="1"/>
    <col min="12" max="12" width="9.140625" customWidth="1"/>
    <col min="13" max="13" width="8.5703125" customWidth="1"/>
    <col min="14" max="17" width="0" hidden="1" customWidth="1"/>
    <col min="18" max="16384" width="9.140625" hidden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0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0"/>
    </row>
    <row r="4" spans="1:1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0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9"/>
    </row>
    <row r="11" spans="1:13" ht="23.25" customHeight="1"/>
    <row r="12" spans="1:13" ht="23.25" customHeight="1">
      <c r="B12" s="257" t="s">
        <v>198</v>
      </c>
      <c r="C12" s="60"/>
      <c r="D12" s="60"/>
      <c r="E12" s="60"/>
      <c r="F12" s="60"/>
      <c r="G12" s="60"/>
      <c r="H12" s="60"/>
      <c r="I12" s="60"/>
      <c r="J12" s="60"/>
      <c r="K12" s="42"/>
      <c r="L12" s="27"/>
    </row>
    <row r="13" spans="1:13" ht="50.1" customHeight="1">
      <c r="B13" s="62" t="s">
        <v>171</v>
      </c>
      <c r="C13" s="274" t="s">
        <v>172</v>
      </c>
      <c r="D13" s="274" t="s">
        <v>173</v>
      </c>
      <c r="E13" s="274" t="s">
        <v>174</v>
      </c>
      <c r="F13" s="274" t="s">
        <v>175</v>
      </c>
      <c r="G13" s="274" t="s">
        <v>176</v>
      </c>
      <c r="H13" s="274" t="s">
        <v>177</v>
      </c>
      <c r="I13" s="274" t="s">
        <v>178</v>
      </c>
      <c r="J13" s="338" t="s">
        <v>179</v>
      </c>
      <c r="K13" s="42"/>
      <c r="L13" s="27"/>
    </row>
    <row r="14" spans="1:13" ht="23.25" customHeight="1">
      <c r="B14" s="546" t="s">
        <v>4</v>
      </c>
      <c r="C14" s="549"/>
      <c r="D14" s="549"/>
      <c r="E14" s="549"/>
      <c r="F14" s="549"/>
      <c r="G14" s="549"/>
      <c r="H14" s="549"/>
      <c r="I14" s="549"/>
      <c r="J14" s="639"/>
      <c r="K14" s="300"/>
      <c r="L14" s="27"/>
    </row>
    <row r="15" spans="1:13" ht="23.25" customHeight="1">
      <c r="B15" s="547" t="s">
        <v>15</v>
      </c>
      <c r="C15" s="84">
        <v>15</v>
      </c>
      <c r="D15" s="84">
        <v>14</v>
      </c>
      <c r="E15" s="84">
        <v>65</v>
      </c>
      <c r="F15" s="84">
        <v>56</v>
      </c>
      <c r="G15" s="277">
        <f t="shared" ref="G15:G24" si="0">IF(ISERROR(AVERAGE(E15:F15)),"_",(AVERAGE(E15:F15)))</f>
        <v>60.5</v>
      </c>
      <c r="H15" s="84">
        <v>1</v>
      </c>
      <c r="I15" s="84">
        <v>12</v>
      </c>
      <c r="J15" s="651">
        <v>52</v>
      </c>
      <c r="K15" s="300"/>
      <c r="L15" s="27"/>
    </row>
    <row r="16" spans="1:13" ht="23.25" customHeight="1">
      <c r="B16" s="571" t="s">
        <v>191</v>
      </c>
      <c r="C16" s="84">
        <v>3</v>
      </c>
      <c r="D16" s="84">
        <v>2</v>
      </c>
      <c r="E16" s="84">
        <v>22</v>
      </c>
      <c r="F16" s="84">
        <v>17</v>
      </c>
      <c r="G16" s="134">
        <f t="shared" si="0"/>
        <v>19.5</v>
      </c>
      <c r="H16" s="84">
        <v>1</v>
      </c>
      <c r="I16" s="84">
        <v>7</v>
      </c>
      <c r="J16" s="652">
        <v>14</v>
      </c>
      <c r="K16" s="300"/>
      <c r="L16" s="27"/>
    </row>
    <row r="17" spans="1:12" ht="23.25" customHeight="1">
      <c r="B17" s="571" t="s">
        <v>36</v>
      </c>
      <c r="C17" s="84">
        <v>10</v>
      </c>
      <c r="D17" s="84">
        <v>9</v>
      </c>
      <c r="E17" s="84">
        <v>36</v>
      </c>
      <c r="F17" s="84">
        <v>32</v>
      </c>
      <c r="G17" s="134">
        <f t="shared" si="0"/>
        <v>34</v>
      </c>
      <c r="H17" s="84">
        <v>1</v>
      </c>
      <c r="I17" s="84">
        <v>5</v>
      </c>
      <c r="J17" s="652">
        <v>30</v>
      </c>
      <c r="K17" s="300"/>
      <c r="L17" s="27"/>
    </row>
    <row r="18" spans="1:12" ht="23.25" customHeight="1">
      <c r="B18" s="571" t="s">
        <v>46</v>
      </c>
      <c r="C18" s="84">
        <v>11</v>
      </c>
      <c r="D18" s="84">
        <v>9</v>
      </c>
      <c r="E18" s="84">
        <v>29</v>
      </c>
      <c r="F18" s="84">
        <v>26</v>
      </c>
      <c r="G18" s="134">
        <f t="shared" si="0"/>
        <v>27.5</v>
      </c>
      <c r="H18" s="84">
        <v>0</v>
      </c>
      <c r="I18" s="84">
        <v>4</v>
      </c>
      <c r="J18" s="652">
        <v>25</v>
      </c>
      <c r="K18" s="300"/>
      <c r="L18" s="27"/>
    </row>
    <row r="19" spans="1:12" ht="23.25" customHeight="1">
      <c r="B19" s="571" t="s">
        <v>180</v>
      </c>
      <c r="C19" s="84">
        <v>12</v>
      </c>
      <c r="D19" s="84">
        <v>12</v>
      </c>
      <c r="E19" s="84">
        <v>29</v>
      </c>
      <c r="F19" s="84">
        <v>41</v>
      </c>
      <c r="G19" s="134">
        <f t="shared" si="0"/>
        <v>35</v>
      </c>
      <c r="H19" s="84">
        <v>0</v>
      </c>
      <c r="I19" s="84">
        <v>3</v>
      </c>
      <c r="J19" s="652">
        <v>38</v>
      </c>
      <c r="K19" s="300"/>
      <c r="L19" s="27"/>
    </row>
    <row r="20" spans="1:12" ht="23.25" customHeight="1">
      <c r="B20" s="571" t="s">
        <v>626</v>
      </c>
      <c r="C20" s="84">
        <v>15</v>
      </c>
      <c r="D20" s="84">
        <v>10</v>
      </c>
      <c r="E20" s="84">
        <v>46</v>
      </c>
      <c r="F20" s="84">
        <v>41</v>
      </c>
      <c r="G20" s="134">
        <f t="shared" si="0"/>
        <v>43.5</v>
      </c>
      <c r="H20" s="84">
        <v>1</v>
      </c>
      <c r="I20" s="84">
        <v>7</v>
      </c>
      <c r="J20" s="652">
        <v>38</v>
      </c>
      <c r="K20" s="300"/>
      <c r="L20" s="27"/>
    </row>
    <row r="21" spans="1:12" ht="23.25" customHeight="1">
      <c r="B21" s="571" t="s">
        <v>29</v>
      </c>
      <c r="C21" s="84">
        <v>12</v>
      </c>
      <c r="D21" s="84">
        <v>12</v>
      </c>
      <c r="E21" s="84">
        <v>47</v>
      </c>
      <c r="F21" s="84">
        <v>38</v>
      </c>
      <c r="G21" s="134">
        <f t="shared" si="0"/>
        <v>42.5</v>
      </c>
      <c r="H21" s="84">
        <v>0</v>
      </c>
      <c r="I21" s="84">
        <v>7</v>
      </c>
      <c r="J21" s="652">
        <v>40</v>
      </c>
      <c r="K21" s="81"/>
      <c r="L21" s="27"/>
    </row>
    <row r="22" spans="1:12" ht="23.25" customHeight="1">
      <c r="A22" s="27"/>
      <c r="B22" s="571" t="s">
        <v>20</v>
      </c>
      <c r="C22" s="84">
        <v>10</v>
      </c>
      <c r="D22" s="84">
        <v>10</v>
      </c>
      <c r="E22" s="84">
        <v>39</v>
      </c>
      <c r="F22" s="84">
        <v>24</v>
      </c>
      <c r="G22" s="134">
        <f t="shared" si="0"/>
        <v>31.5</v>
      </c>
      <c r="H22" s="84">
        <v>0</v>
      </c>
      <c r="I22" s="84">
        <v>9</v>
      </c>
      <c r="J22" s="652">
        <v>30</v>
      </c>
      <c r="K22" s="27"/>
      <c r="L22" s="27"/>
    </row>
    <row r="23" spans="1:12" ht="23.25" customHeight="1">
      <c r="A23" s="27"/>
      <c r="B23" s="566" t="s">
        <v>65</v>
      </c>
      <c r="C23" s="84">
        <v>15</v>
      </c>
      <c r="D23" s="84">
        <v>5</v>
      </c>
      <c r="E23" s="84">
        <v>0</v>
      </c>
      <c r="F23" s="84">
        <v>5</v>
      </c>
      <c r="G23" s="134">
        <f t="shared" si="0"/>
        <v>2.5</v>
      </c>
      <c r="H23" s="84">
        <v>0</v>
      </c>
      <c r="I23" s="84">
        <v>0</v>
      </c>
      <c r="J23" s="653">
        <v>5</v>
      </c>
      <c r="K23" s="27"/>
      <c r="L23" s="27"/>
    </row>
    <row r="24" spans="1:12" ht="23.25" customHeight="1">
      <c r="A24" s="27"/>
      <c r="B24" s="546" t="s">
        <v>181</v>
      </c>
      <c r="C24" s="636">
        <f>SUM(C15:C23)</f>
        <v>103</v>
      </c>
      <c r="D24" s="636">
        <f>SUM(D15:D23)</f>
        <v>83</v>
      </c>
      <c r="E24" s="403">
        <f>SUM(E15:E23)</f>
        <v>313</v>
      </c>
      <c r="F24" s="636">
        <f>SUM(F15:F23)</f>
        <v>280</v>
      </c>
      <c r="G24" s="403">
        <f t="shared" si="0"/>
        <v>296.5</v>
      </c>
      <c r="H24" s="636">
        <f>SUM(H15:H23)</f>
        <v>4</v>
      </c>
      <c r="I24" s="636">
        <f>SUM(I15:I23)</f>
        <v>54</v>
      </c>
      <c r="J24" s="424">
        <f>SUM(J15:J23)</f>
        <v>272</v>
      </c>
      <c r="K24" s="42"/>
      <c r="L24" s="27"/>
    </row>
    <row r="25" spans="1:12" ht="23.25" customHeight="1">
      <c r="A25" s="27"/>
      <c r="B25" s="546" t="s">
        <v>3</v>
      </c>
      <c r="C25" s="568"/>
      <c r="D25" s="568"/>
      <c r="E25" s="404"/>
      <c r="F25" s="568"/>
      <c r="G25" s="404"/>
      <c r="H25" s="568"/>
      <c r="I25" s="568"/>
      <c r="J25" s="426"/>
      <c r="K25" s="42"/>
      <c r="L25" s="27"/>
    </row>
    <row r="26" spans="1:12" ht="23.25" customHeight="1">
      <c r="A26" s="27"/>
      <c r="B26" s="571" t="s">
        <v>810</v>
      </c>
      <c r="C26" s="557">
        <v>20</v>
      </c>
      <c r="D26" s="557">
        <v>17</v>
      </c>
      <c r="E26" s="557">
        <v>42</v>
      </c>
      <c r="F26" s="557">
        <v>34</v>
      </c>
      <c r="G26" s="648">
        <f t="shared" ref="G26:G48" si="1">IF(ISERROR(AVERAGE(E26:F26)),"_",(AVERAGE(E26:F26)))</f>
        <v>38</v>
      </c>
      <c r="H26" s="557">
        <v>1</v>
      </c>
      <c r="I26" s="557">
        <v>6</v>
      </c>
      <c r="J26" s="651">
        <v>35</v>
      </c>
      <c r="K26" s="300"/>
      <c r="L26" s="27"/>
    </row>
    <row r="27" spans="1:12" ht="23.25" customHeight="1">
      <c r="A27" s="27"/>
      <c r="B27" s="571" t="s">
        <v>51</v>
      </c>
      <c r="C27" s="84">
        <v>15</v>
      </c>
      <c r="D27" s="84">
        <v>17</v>
      </c>
      <c r="E27" s="84">
        <v>40</v>
      </c>
      <c r="F27" s="84">
        <v>31</v>
      </c>
      <c r="G27" s="649">
        <f t="shared" si="1"/>
        <v>35.5</v>
      </c>
      <c r="H27" s="84">
        <v>2</v>
      </c>
      <c r="I27" s="84">
        <v>11</v>
      </c>
      <c r="J27" s="652">
        <v>27</v>
      </c>
      <c r="K27" s="300"/>
      <c r="L27" s="27"/>
    </row>
    <row r="28" spans="1:12" ht="23.25" customHeight="1">
      <c r="A28" s="27"/>
      <c r="B28" s="571" t="s">
        <v>15</v>
      </c>
      <c r="C28" s="84">
        <v>20</v>
      </c>
      <c r="D28" s="84">
        <v>20</v>
      </c>
      <c r="E28" s="84">
        <v>56</v>
      </c>
      <c r="F28" s="84">
        <v>41</v>
      </c>
      <c r="G28" s="649">
        <f t="shared" si="1"/>
        <v>48.5</v>
      </c>
      <c r="H28" s="84">
        <v>3</v>
      </c>
      <c r="I28" s="84">
        <v>17</v>
      </c>
      <c r="J28" s="652">
        <v>36</v>
      </c>
      <c r="K28" s="300"/>
      <c r="L28" s="27"/>
    </row>
    <row r="29" spans="1:12" ht="23.25" customHeight="1">
      <c r="A29" s="27"/>
      <c r="B29" s="571" t="s">
        <v>55</v>
      </c>
      <c r="C29" s="84">
        <v>15</v>
      </c>
      <c r="D29" s="84">
        <v>14</v>
      </c>
      <c r="E29" s="84">
        <v>38</v>
      </c>
      <c r="F29" s="84">
        <v>37</v>
      </c>
      <c r="G29" s="649">
        <f t="shared" si="1"/>
        <v>37.5</v>
      </c>
      <c r="H29" s="84">
        <v>1</v>
      </c>
      <c r="I29" s="84">
        <v>7</v>
      </c>
      <c r="J29" s="652">
        <v>30</v>
      </c>
      <c r="K29" s="300"/>
      <c r="L29" s="27"/>
    </row>
    <row r="30" spans="1:12" ht="23.25" customHeight="1">
      <c r="A30" s="27"/>
      <c r="B30" s="571" t="s">
        <v>193</v>
      </c>
      <c r="C30" s="84">
        <v>15</v>
      </c>
      <c r="D30" s="84">
        <v>13</v>
      </c>
      <c r="E30" s="84">
        <v>41</v>
      </c>
      <c r="F30" s="84">
        <v>31</v>
      </c>
      <c r="G30" s="649">
        <f t="shared" si="1"/>
        <v>36</v>
      </c>
      <c r="H30" s="84">
        <v>1</v>
      </c>
      <c r="I30" s="84">
        <v>13</v>
      </c>
      <c r="J30" s="652">
        <v>27</v>
      </c>
      <c r="K30" s="300"/>
      <c r="L30" s="27"/>
    </row>
    <row r="31" spans="1:12" ht="23.25" customHeight="1">
      <c r="A31" s="27"/>
      <c r="B31" s="571" t="s">
        <v>36</v>
      </c>
      <c r="C31" s="84">
        <v>18</v>
      </c>
      <c r="D31" s="84">
        <v>18</v>
      </c>
      <c r="E31" s="84">
        <v>48</v>
      </c>
      <c r="F31" s="84">
        <v>32</v>
      </c>
      <c r="G31" s="649">
        <f t="shared" si="1"/>
        <v>40</v>
      </c>
      <c r="H31" s="84">
        <v>2</v>
      </c>
      <c r="I31" s="84">
        <v>11</v>
      </c>
      <c r="J31" s="652">
        <v>35</v>
      </c>
      <c r="K31" s="300"/>
      <c r="L31" s="27"/>
    </row>
    <row r="32" spans="1:12" ht="23.25" customHeight="1">
      <c r="A32" s="27"/>
      <c r="B32" s="571" t="s">
        <v>93</v>
      </c>
      <c r="C32" s="84">
        <v>12</v>
      </c>
      <c r="D32" s="84">
        <v>12</v>
      </c>
      <c r="E32" s="84">
        <v>23</v>
      </c>
      <c r="F32" s="84">
        <v>23</v>
      </c>
      <c r="G32" s="649">
        <f t="shared" si="1"/>
        <v>23</v>
      </c>
      <c r="H32" s="84">
        <v>1</v>
      </c>
      <c r="I32" s="84">
        <v>0</v>
      </c>
      <c r="J32" s="652">
        <v>22</v>
      </c>
      <c r="K32" s="300"/>
      <c r="L32" s="27"/>
    </row>
    <row r="33" spans="1:12" ht="23.25" customHeight="1">
      <c r="A33" s="27"/>
      <c r="B33" s="571" t="s">
        <v>46</v>
      </c>
      <c r="C33" s="84">
        <v>20</v>
      </c>
      <c r="D33" s="84">
        <v>19</v>
      </c>
      <c r="E33" s="84">
        <v>54</v>
      </c>
      <c r="F33" s="84">
        <v>45</v>
      </c>
      <c r="G33" s="649">
        <f t="shared" si="1"/>
        <v>49.5</v>
      </c>
      <c r="H33" s="84">
        <v>1</v>
      </c>
      <c r="I33" s="84">
        <v>13</v>
      </c>
      <c r="J33" s="652">
        <v>40</v>
      </c>
      <c r="K33" s="81"/>
      <c r="L33" s="27"/>
    </row>
    <row r="34" spans="1:12" ht="23.25" customHeight="1">
      <c r="A34" s="27"/>
      <c r="B34" s="571" t="s">
        <v>32</v>
      </c>
      <c r="C34" s="84">
        <v>27</v>
      </c>
      <c r="D34" s="84">
        <v>23</v>
      </c>
      <c r="E34" s="84">
        <v>67</v>
      </c>
      <c r="F34" s="84">
        <v>45</v>
      </c>
      <c r="G34" s="649">
        <f t="shared" si="1"/>
        <v>56</v>
      </c>
      <c r="H34" s="84">
        <v>1</v>
      </c>
      <c r="I34" s="84">
        <v>21</v>
      </c>
      <c r="J34" s="652">
        <v>45</v>
      </c>
      <c r="K34" s="81"/>
      <c r="L34" s="27"/>
    </row>
    <row r="35" spans="1:12" ht="23.25" customHeight="1">
      <c r="A35" s="27"/>
      <c r="B35" s="571" t="s">
        <v>68</v>
      </c>
      <c r="C35" s="84">
        <v>20</v>
      </c>
      <c r="D35" s="84">
        <v>20</v>
      </c>
      <c r="E35" s="84">
        <v>49</v>
      </c>
      <c r="F35" s="84">
        <v>41</v>
      </c>
      <c r="G35" s="649">
        <f t="shared" si="1"/>
        <v>45</v>
      </c>
      <c r="H35" s="84">
        <v>3</v>
      </c>
      <c r="I35" s="84">
        <v>9</v>
      </c>
      <c r="J35" s="652">
        <v>38</v>
      </c>
      <c r="K35" s="36"/>
      <c r="L35" s="27"/>
    </row>
    <row r="36" spans="1:12" ht="23.25" customHeight="1">
      <c r="A36" s="27"/>
      <c r="B36" s="572" t="s">
        <v>83</v>
      </c>
      <c r="C36" s="84">
        <v>10</v>
      </c>
      <c r="D36" s="84">
        <v>10</v>
      </c>
      <c r="E36" s="84">
        <v>21</v>
      </c>
      <c r="F36" s="84">
        <v>14</v>
      </c>
      <c r="G36" s="649">
        <f t="shared" si="1"/>
        <v>17.5</v>
      </c>
      <c r="H36" s="84">
        <v>0</v>
      </c>
      <c r="I36" s="84">
        <v>3</v>
      </c>
      <c r="J36" s="652">
        <v>18</v>
      </c>
      <c r="K36" s="42"/>
      <c r="L36" s="27"/>
    </row>
    <row r="37" spans="1:12" ht="23.25" customHeight="1">
      <c r="A37" s="27"/>
      <c r="B37" s="571" t="s">
        <v>626</v>
      </c>
      <c r="C37" s="84">
        <v>20</v>
      </c>
      <c r="D37" s="84">
        <v>12</v>
      </c>
      <c r="E37" s="84">
        <v>34</v>
      </c>
      <c r="F37" s="84">
        <v>22</v>
      </c>
      <c r="G37" s="649">
        <f t="shared" si="1"/>
        <v>28</v>
      </c>
      <c r="H37" s="84">
        <v>0</v>
      </c>
      <c r="I37" s="84">
        <v>12</v>
      </c>
      <c r="J37" s="652">
        <v>22</v>
      </c>
      <c r="K37" s="42"/>
      <c r="L37" s="27"/>
    </row>
    <row r="38" spans="1:12" ht="23.25" customHeight="1">
      <c r="A38" s="27"/>
      <c r="B38" s="571" t="s">
        <v>89</v>
      </c>
      <c r="C38" s="84">
        <v>15</v>
      </c>
      <c r="D38" s="84">
        <v>15</v>
      </c>
      <c r="E38" s="84">
        <v>30</v>
      </c>
      <c r="F38" s="84">
        <v>29</v>
      </c>
      <c r="G38" s="649">
        <f t="shared" si="1"/>
        <v>29.5</v>
      </c>
      <c r="H38" s="84">
        <v>2</v>
      </c>
      <c r="I38" s="84">
        <v>0</v>
      </c>
      <c r="J38" s="652">
        <v>28</v>
      </c>
      <c r="K38" s="300"/>
      <c r="L38" s="27"/>
    </row>
    <row r="39" spans="1:12" ht="23.25" customHeight="1">
      <c r="A39" s="27"/>
      <c r="B39" s="571" t="s">
        <v>29</v>
      </c>
      <c r="C39" s="84">
        <v>22</v>
      </c>
      <c r="D39" s="84">
        <v>22</v>
      </c>
      <c r="E39" s="84">
        <v>44</v>
      </c>
      <c r="F39" s="84">
        <v>33</v>
      </c>
      <c r="G39" s="649">
        <f t="shared" si="1"/>
        <v>38.5</v>
      </c>
      <c r="H39" s="84">
        <v>1</v>
      </c>
      <c r="I39" s="84">
        <v>13</v>
      </c>
      <c r="J39" s="652">
        <v>30</v>
      </c>
      <c r="K39" s="300"/>
      <c r="L39" s="27"/>
    </row>
    <row r="40" spans="1:12" ht="23.25" customHeight="1">
      <c r="A40" s="27"/>
      <c r="B40" s="571" t="s">
        <v>20</v>
      </c>
      <c r="C40" s="84">
        <v>20</v>
      </c>
      <c r="D40" s="84">
        <v>18</v>
      </c>
      <c r="E40" s="84">
        <v>48</v>
      </c>
      <c r="F40" s="84">
        <v>39</v>
      </c>
      <c r="G40" s="649">
        <f t="shared" si="1"/>
        <v>43.5</v>
      </c>
      <c r="H40" s="84">
        <v>0</v>
      </c>
      <c r="I40" s="84">
        <v>13</v>
      </c>
      <c r="J40" s="652">
        <v>35</v>
      </c>
      <c r="K40" s="300"/>
      <c r="L40" s="27"/>
    </row>
    <row r="41" spans="1:12" ht="23.25" customHeight="1">
      <c r="A41" s="27"/>
      <c r="B41" s="571" t="s">
        <v>40</v>
      </c>
      <c r="C41" s="84">
        <v>31</v>
      </c>
      <c r="D41" s="84">
        <v>31</v>
      </c>
      <c r="E41" s="84">
        <v>62</v>
      </c>
      <c r="F41" s="84">
        <v>45</v>
      </c>
      <c r="G41" s="649">
        <f t="shared" si="1"/>
        <v>53.5</v>
      </c>
      <c r="H41" s="84">
        <v>3</v>
      </c>
      <c r="I41" s="84">
        <v>19</v>
      </c>
      <c r="J41" s="652">
        <v>40</v>
      </c>
      <c r="K41" s="300"/>
      <c r="L41" s="27"/>
    </row>
    <row r="42" spans="1:12" ht="23.25" customHeight="1">
      <c r="A42" s="27"/>
      <c r="B42" s="571" t="s">
        <v>61</v>
      </c>
      <c r="C42" s="84">
        <v>15</v>
      </c>
      <c r="D42" s="84">
        <v>15</v>
      </c>
      <c r="E42" s="84">
        <v>31</v>
      </c>
      <c r="F42" s="84">
        <v>24</v>
      </c>
      <c r="G42" s="649">
        <f t="shared" si="1"/>
        <v>27.5</v>
      </c>
      <c r="H42" s="84">
        <v>5</v>
      </c>
      <c r="I42" s="84">
        <v>4</v>
      </c>
      <c r="J42" s="652">
        <v>22</v>
      </c>
      <c r="K42" s="300"/>
      <c r="L42" s="27"/>
    </row>
    <row r="43" spans="1:12" ht="23.25" customHeight="1">
      <c r="A43" s="27"/>
      <c r="B43" s="571" t="s">
        <v>86</v>
      </c>
      <c r="C43" s="84">
        <v>14</v>
      </c>
      <c r="D43" s="84">
        <v>14</v>
      </c>
      <c r="E43" s="84">
        <v>27</v>
      </c>
      <c r="F43" s="84">
        <v>27</v>
      </c>
      <c r="G43" s="649">
        <f t="shared" si="1"/>
        <v>27</v>
      </c>
      <c r="H43" s="84">
        <v>0</v>
      </c>
      <c r="I43" s="84">
        <v>4</v>
      </c>
      <c r="J43" s="652">
        <v>23</v>
      </c>
      <c r="K43" s="300"/>
      <c r="L43" s="27"/>
    </row>
    <row r="44" spans="1:12" ht="23.25" customHeight="1">
      <c r="A44" s="27"/>
      <c r="B44" s="571" t="s">
        <v>65</v>
      </c>
      <c r="C44" s="84">
        <v>15</v>
      </c>
      <c r="D44" s="84">
        <v>11</v>
      </c>
      <c r="E44" s="84">
        <v>28</v>
      </c>
      <c r="F44" s="84">
        <v>20</v>
      </c>
      <c r="G44" s="649">
        <f t="shared" si="1"/>
        <v>24</v>
      </c>
      <c r="H44" s="84">
        <v>1</v>
      </c>
      <c r="I44" s="84">
        <v>7</v>
      </c>
      <c r="J44" s="652">
        <v>20</v>
      </c>
      <c r="K44" s="385"/>
      <c r="L44" s="27"/>
    </row>
    <row r="45" spans="1:12" ht="23.25" customHeight="1">
      <c r="A45" s="27"/>
      <c r="B45" s="571" t="s">
        <v>75</v>
      </c>
      <c r="C45" s="84">
        <v>15</v>
      </c>
      <c r="D45" s="84">
        <v>13</v>
      </c>
      <c r="E45" s="84">
        <v>33</v>
      </c>
      <c r="F45" s="84">
        <v>23</v>
      </c>
      <c r="G45" s="649">
        <f t="shared" si="1"/>
        <v>28</v>
      </c>
      <c r="H45" s="84">
        <v>2</v>
      </c>
      <c r="I45" s="84">
        <v>11</v>
      </c>
      <c r="J45" s="652">
        <v>20</v>
      </c>
      <c r="K45" s="81"/>
      <c r="L45" s="27"/>
    </row>
    <row r="46" spans="1:12" ht="23.25" customHeight="1">
      <c r="A46" s="27"/>
      <c r="B46" s="571" t="s">
        <v>43</v>
      </c>
      <c r="C46" s="407">
        <v>20</v>
      </c>
      <c r="D46" s="407">
        <v>20</v>
      </c>
      <c r="E46" s="407">
        <v>51</v>
      </c>
      <c r="F46" s="407">
        <v>40</v>
      </c>
      <c r="G46" s="650">
        <f t="shared" si="1"/>
        <v>45.5</v>
      </c>
      <c r="H46" s="407">
        <v>2</v>
      </c>
      <c r="I46" s="407">
        <v>11</v>
      </c>
      <c r="J46" s="653">
        <v>38</v>
      </c>
      <c r="K46" s="36"/>
      <c r="L46" s="27"/>
    </row>
    <row r="47" spans="1:12" ht="23.25" customHeight="1">
      <c r="A47" s="27"/>
      <c r="B47" s="546" t="s">
        <v>182</v>
      </c>
      <c r="C47" s="403">
        <f>SUM(C26:C46)</f>
        <v>379</v>
      </c>
      <c r="D47" s="403">
        <f>SUM(D26:D46)</f>
        <v>354</v>
      </c>
      <c r="E47" s="403">
        <f>SUM(E26:E46)</f>
        <v>867</v>
      </c>
      <c r="F47" s="403">
        <f>SUM(F26:F46)</f>
        <v>676</v>
      </c>
      <c r="G47" s="403">
        <f t="shared" si="1"/>
        <v>771.5</v>
      </c>
      <c r="H47" s="403">
        <f>SUM(H26:H46)</f>
        <v>32</v>
      </c>
      <c r="I47" s="403">
        <f>SUM(I26:I46)</f>
        <v>205</v>
      </c>
      <c r="J47" s="424">
        <f>SUM(J26:J46)</f>
        <v>631</v>
      </c>
      <c r="K47" s="36"/>
      <c r="L47" s="27"/>
    </row>
    <row r="48" spans="1:12" ht="23.25" customHeight="1">
      <c r="A48" s="27"/>
      <c r="B48" s="147" t="s">
        <v>183</v>
      </c>
      <c r="C48" s="70">
        <f>C24+C47</f>
        <v>482</v>
      </c>
      <c r="D48" s="70">
        <f>D24+D47</f>
        <v>437</v>
      </c>
      <c r="E48" s="637">
        <f>E24+E47</f>
        <v>1180</v>
      </c>
      <c r="F48" s="70">
        <f>F24+F47</f>
        <v>956</v>
      </c>
      <c r="G48" s="637">
        <f t="shared" si="1"/>
        <v>1068</v>
      </c>
      <c r="H48" s="70">
        <f>H24+H47</f>
        <v>36</v>
      </c>
      <c r="I48" s="70">
        <f>I24+I47</f>
        <v>259</v>
      </c>
      <c r="J48" s="71">
        <f>J24+J47</f>
        <v>903</v>
      </c>
      <c r="K48" s="42"/>
      <c r="L48" s="27"/>
    </row>
    <row r="49" spans="1:12" ht="23.25" customHeight="1">
      <c r="A49" s="27"/>
      <c r="B49" s="32" t="s">
        <v>7</v>
      </c>
      <c r="C49" s="60"/>
      <c r="D49" s="60"/>
      <c r="E49" s="60"/>
      <c r="F49" s="60"/>
      <c r="G49" s="60"/>
      <c r="H49" s="60"/>
      <c r="I49" s="60"/>
      <c r="J49" s="60"/>
      <c r="K49" s="42"/>
      <c r="L49" s="27"/>
    </row>
    <row r="50" spans="1:12" ht="23.25" customHeight="1">
      <c r="A50" s="27"/>
      <c r="B50" s="18" t="s">
        <v>184</v>
      </c>
      <c r="C50" s="60"/>
      <c r="D50" s="60"/>
      <c r="E50" s="60"/>
      <c r="F50" s="60"/>
      <c r="G50" s="60"/>
      <c r="H50" s="60"/>
      <c r="I50" s="60"/>
      <c r="J50" s="60"/>
      <c r="K50" s="300"/>
      <c r="L50" s="27"/>
    </row>
    <row r="51" spans="1:12" ht="23.25" customHeight="1">
      <c r="A51" s="27"/>
      <c r="B51" s="644" t="s">
        <v>106</v>
      </c>
      <c r="C51" s="68"/>
      <c r="D51" s="68"/>
      <c r="E51" s="68"/>
      <c r="F51" s="68"/>
      <c r="G51" s="68"/>
      <c r="H51" s="68"/>
      <c r="I51" s="134"/>
      <c r="J51" s="134"/>
      <c r="K51" s="300"/>
      <c r="L51" s="27"/>
    </row>
    <row r="52" spans="1:12" ht="23.25" customHeight="1">
      <c r="A52" s="27"/>
      <c r="B52" s="285" t="s">
        <v>194</v>
      </c>
      <c r="C52" s="68"/>
      <c r="D52" s="68"/>
      <c r="E52" s="68"/>
      <c r="F52" s="68"/>
      <c r="G52" s="68"/>
      <c r="H52" s="68"/>
      <c r="I52" s="84"/>
      <c r="J52" s="84"/>
      <c r="K52" s="300"/>
      <c r="L52" s="27"/>
    </row>
    <row r="53" spans="1:12" ht="23.25" customHeight="1">
      <c r="A53" s="27"/>
      <c r="B53" s="376"/>
      <c r="C53" s="68"/>
      <c r="D53" s="68"/>
      <c r="E53" s="68"/>
      <c r="F53" s="68"/>
      <c r="G53" s="68"/>
      <c r="H53" s="68"/>
      <c r="I53" s="84"/>
      <c r="J53" s="84"/>
      <c r="K53" s="300"/>
      <c r="L53" s="27"/>
    </row>
    <row r="54" spans="1:12" ht="23.25" customHeight="1">
      <c r="A54" s="27"/>
      <c r="B54" s="376"/>
      <c r="C54" s="68"/>
      <c r="D54" s="68"/>
      <c r="E54" s="68"/>
      <c r="F54" s="68"/>
      <c r="G54" s="68"/>
      <c r="H54" s="68"/>
      <c r="I54" s="84"/>
      <c r="J54" s="84"/>
      <c r="K54" s="300"/>
      <c r="L54" s="27"/>
    </row>
    <row r="55" spans="1:12" ht="23.25" customHeight="1">
      <c r="A55" s="27"/>
      <c r="B55" s="376"/>
      <c r="C55" s="68"/>
      <c r="D55" s="68"/>
      <c r="E55" s="68"/>
      <c r="F55" s="68"/>
      <c r="G55" s="68"/>
      <c r="H55" s="68"/>
      <c r="I55" s="84"/>
      <c r="J55" s="84"/>
      <c r="K55" s="300"/>
      <c r="L55" s="27"/>
    </row>
    <row r="56" spans="1:12" ht="23.25" customHeight="1">
      <c r="A56" s="27"/>
      <c r="B56" s="376"/>
      <c r="C56" s="68"/>
      <c r="D56" s="68"/>
      <c r="E56" s="68"/>
      <c r="F56" s="68"/>
      <c r="G56" s="68"/>
      <c r="H56" s="68"/>
      <c r="I56" s="134"/>
      <c r="J56" s="134"/>
      <c r="K56" s="300"/>
      <c r="L56" s="27"/>
    </row>
    <row r="57" spans="1:12" ht="23.25" customHeight="1">
      <c r="B57" s="269"/>
      <c r="C57" s="392"/>
      <c r="D57" s="392"/>
      <c r="E57" s="392"/>
      <c r="F57" s="392"/>
      <c r="G57" s="392"/>
      <c r="H57" s="392"/>
      <c r="I57" s="520"/>
      <c r="J57" s="520"/>
      <c r="K57" s="385"/>
      <c r="L57" s="27"/>
    </row>
    <row r="58" spans="1:12" ht="23.25" customHeight="1">
      <c r="B58" s="32"/>
      <c r="C58" s="81"/>
      <c r="D58" s="81"/>
      <c r="E58" s="81"/>
      <c r="F58" s="81"/>
      <c r="G58" s="81"/>
      <c r="H58" s="81"/>
      <c r="I58" s="81"/>
      <c r="J58" s="81"/>
      <c r="K58" s="81"/>
      <c r="L58" s="27"/>
    </row>
    <row r="59" spans="1:12" ht="23.25" customHeight="1">
      <c r="B59" s="537"/>
      <c r="C59" s="81"/>
      <c r="D59" s="81"/>
      <c r="E59" s="81"/>
      <c r="F59" s="81"/>
      <c r="G59" s="81"/>
      <c r="H59" s="81"/>
      <c r="I59" s="81"/>
      <c r="J59" s="81"/>
      <c r="K59" s="81"/>
      <c r="L59" s="27"/>
    </row>
    <row r="60" spans="1:12" ht="23.25" customHeight="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27"/>
    </row>
    <row r="61" spans="1:12" ht="23.25" customHeight="1">
      <c r="B61" s="257"/>
      <c r="C61" s="387"/>
      <c r="D61" s="388"/>
      <c r="E61" s="295"/>
      <c r="F61" s="295"/>
      <c r="G61" s="389"/>
      <c r="H61" s="42"/>
      <c r="I61" s="335"/>
      <c r="J61" s="335"/>
      <c r="K61" s="42"/>
      <c r="L61" s="27"/>
    </row>
    <row r="62" spans="1:12" ht="23.25" customHeight="1">
      <c r="B62" s="390"/>
      <c r="C62" s="391"/>
      <c r="D62" s="391"/>
      <c r="E62" s="391"/>
      <c r="F62" s="391"/>
      <c r="G62" s="391"/>
      <c r="H62" s="391"/>
      <c r="I62" s="521"/>
      <c r="J62" s="521"/>
      <c r="K62" s="42"/>
      <c r="L62" s="27"/>
    </row>
    <row r="63" spans="1:12" ht="23.25" customHeight="1">
      <c r="B63" s="376"/>
      <c r="C63" s="68"/>
      <c r="D63" s="68"/>
      <c r="E63" s="68"/>
      <c r="F63" s="68"/>
      <c r="G63" s="68"/>
      <c r="H63" s="68"/>
      <c r="I63" s="84"/>
      <c r="J63" s="84"/>
      <c r="K63" s="300"/>
      <c r="L63" s="27"/>
    </row>
    <row r="64" spans="1:12" ht="23.25" customHeight="1">
      <c r="B64" s="376"/>
      <c r="C64" s="68"/>
      <c r="D64" s="68"/>
      <c r="E64" s="68"/>
      <c r="F64" s="68"/>
      <c r="G64" s="68"/>
      <c r="H64" s="68"/>
      <c r="I64" s="84"/>
      <c r="J64" s="84"/>
      <c r="K64" s="300"/>
      <c r="L64" s="27"/>
    </row>
    <row r="65" spans="2:12" ht="23.25" customHeight="1">
      <c r="B65" s="376"/>
      <c r="C65" s="68"/>
      <c r="D65" s="68"/>
      <c r="E65" s="68"/>
      <c r="F65" s="68"/>
      <c r="G65" s="68"/>
      <c r="H65" s="68"/>
      <c r="I65" s="84"/>
      <c r="J65" s="134"/>
      <c r="K65" s="300"/>
      <c r="L65" s="27"/>
    </row>
    <row r="66" spans="2:12" ht="23.25" customHeight="1">
      <c r="B66" s="376"/>
      <c r="C66" s="68"/>
      <c r="D66" s="68"/>
      <c r="E66" s="68"/>
      <c r="F66" s="68"/>
      <c r="G66" s="68"/>
      <c r="H66" s="68"/>
      <c r="I66" s="84"/>
      <c r="J66" s="84"/>
      <c r="K66" s="300"/>
      <c r="L66" s="27"/>
    </row>
    <row r="67" spans="2:12" ht="23.25" customHeight="1">
      <c r="B67" s="376"/>
      <c r="C67" s="68"/>
      <c r="D67" s="68"/>
      <c r="E67" s="68"/>
      <c r="F67" s="68"/>
      <c r="G67" s="68"/>
      <c r="H67" s="68"/>
      <c r="I67" s="84"/>
      <c r="J67" s="84"/>
      <c r="K67" s="300"/>
      <c r="L67" s="27"/>
    </row>
    <row r="68" spans="2:12" ht="23.25" customHeight="1">
      <c r="B68" s="376"/>
      <c r="C68" s="68"/>
      <c r="D68" s="68"/>
      <c r="E68" s="68"/>
      <c r="F68" s="68"/>
      <c r="G68" s="68"/>
      <c r="H68" s="68"/>
      <c r="I68" s="84"/>
      <c r="J68" s="134"/>
      <c r="K68" s="300"/>
      <c r="L68" s="27"/>
    </row>
    <row r="69" spans="2:12" ht="23.25" customHeight="1">
      <c r="B69" s="376"/>
      <c r="C69" s="68"/>
      <c r="D69" s="68"/>
      <c r="E69" s="68"/>
      <c r="F69" s="68"/>
      <c r="G69" s="68"/>
      <c r="H69" s="68"/>
      <c r="I69" s="134"/>
      <c r="J69" s="134"/>
      <c r="K69" s="300"/>
      <c r="L69" s="27"/>
    </row>
    <row r="70" spans="2:12" ht="23.25" customHeight="1">
      <c r="B70" s="269"/>
      <c r="C70" s="392"/>
      <c r="D70" s="392"/>
      <c r="E70" s="392"/>
      <c r="F70" s="392"/>
      <c r="G70" s="392"/>
      <c r="H70" s="392"/>
      <c r="I70" s="520"/>
      <c r="J70" s="520"/>
      <c r="K70" s="385"/>
      <c r="L70" s="27"/>
    </row>
    <row r="71" spans="2:12" ht="23.25" customHeight="1">
      <c r="B71" s="32"/>
      <c r="C71" s="81"/>
      <c r="D71" s="81"/>
      <c r="E71" s="81"/>
      <c r="F71" s="81"/>
      <c r="G71" s="81"/>
      <c r="H71" s="81"/>
      <c r="I71" s="81"/>
      <c r="J71" s="81"/>
      <c r="K71" s="81"/>
      <c r="L71" s="27"/>
    </row>
    <row r="72" spans="2:12" ht="23.25" customHeight="1">
      <c r="B72" s="36"/>
      <c r="C72" s="81"/>
      <c r="D72" s="81"/>
      <c r="E72" s="81"/>
      <c r="F72" s="81"/>
      <c r="G72" s="81"/>
      <c r="H72" s="81"/>
      <c r="I72" s="81"/>
      <c r="J72" s="81"/>
      <c r="K72" s="81"/>
      <c r="L72" s="27"/>
    </row>
    <row r="73" spans="2:12" ht="23.25" customHeight="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27"/>
    </row>
    <row r="74" spans="2:12" ht="23.25" customHeight="1">
      <c r="B74" s="257"/>
      <c r="C74" s="387"/>
      <c r="D74" s="388"/>
      <c r="E74" s="295"/>
      <c r="F74" s="295"/>
      <c r="G74" s="389"/>
      <c r="H74" s="42"/>
      <c r="I74" s="335"/>
      <c r="J74" s="335"/>
      <c r="K74" s="42"/>
      <c r="L74" s="27"/>
    </row>
    <row r="75" spans="2:12" ht="23.25" customHeight="1">
      <c r="B75" s="390"/>
      <c r="C75" s="391"/>
      <c r="D75" s="391"/>
      <c r="E75" s="391"/>
      <c r="F75" s="391"/>
      <c r="G75" s="391"/>
      <c r="H75" s="391"/>
      <c r="I75" s="521"/>
      <c r="J75" s="521"/>
      <c r="K75" s="42"/>
      <c r="L75" s="27"/>
    </row>
    <row r="76" spans="2:12" ht="23.25" customHeight="1">
      <c r="B76" s="376"/>
      <c r="C76" s="68"/>
      <c r="D76" s="68"/>
      <c r="E76" s="68"/>
      <c r="F76" s="68"/>
      <c r="G76" s="68"/>
      <c r="H76" s="68"/>
      <c r="I76" s="84"/>
      <c r="J76" s="84"/>
      <c r="K76" s="300"/>
      <c r="L76" s="27"/>
    </row>
    <row r="77" spans="2:12" ht="23.25" customHeight="1">
      <c r="B77" s="376"/>
      <c r="C77" s="68"/>
      <c r="D77" s="68"/>
      <c r="E77" s="68"/>
      <c r="F77" s="68"/>
      <c r="G77" s="68"/>
      <c r="H77" s="68"/>
      <c r="I77" s="84"/>
      <c r="J77" s="84"/>
      <c r="K77" s="300"/>
      <c r="L77" s="27"/>
    </row>
    <row r="78" spans="2:12" ht="23.25" customHeight="1">
      <c r="B78" s="376"/>
      <c r="C78" s="68"/>
      <c r="D78" s="68"/>
      <c r="E78" s="68"/>
      <c r="F78" s="68"/>
      <c r="G78" s="68"/>
      <c r="H78" s="68"/>
      <c r="I78" s="84"/>
      <c r="J78" s="84"/>
      <c r="K78" s="300"/>
      <c r="L78" s="27"/>
    </row>
    <row r="79" spans="2:12" ht="23.25" customHeight="1">
      <c r="B79" s="376"/>
      <c r="C79" s="68"/>
      <c r="D79" s="68"/>
      <c r="E79" s="68"/>
      <c r="F79" s="68"/>
      <c r="G79" s="68"/>
      <c r="H79" s="68"/>
      <c r="I79" s="84"/>
      <c r="J79" s="84"/>
      <c r="K79" s="300"/>
      <c r="L79" s="27"/>
    </row>
    <row r="80" spans="2:12" ht="23.25" customHeight="1">
      <c r="B80" s="376"/>
      <c r="C80" s="68"/>
      <c r="D80" s="68"/>
      <c r="E80" s="68"/>
      <c r="F80" s="68"/>
      <c r="G80" s="68"/>
      <c r="H80" s="68"/>
      <c r="I80" s="84"/>
      <c r="J80" s="84"/>
      <c r="K80" s="300"/>
      <c r="L80" s="27"/>
    </row>
    <row r="81" spans="2:12" ht="23.25" customHeight="1">
      <c r="B81" s="376"/>
      <c r="C81" s="68"/>
      <c r="D81" s="68"/>
      <c r="E81" s="68"/>
      <c r="F81" s="68"/>
      <c r="G81" s="68"/>
      <c r="H81" s="68"/>
      <c r="I81" s="84"/>
      <c r="J81" s="84"/>
      <c r="K81" s="300"/>
      <c r="L81" s="27"/>
    </row>
    <row r="82" spans="2:12" ht="23.25" customHeight="1">
      <c r="B82" s="269"/>
      <c r="C82" s="392"/>
      <c r="D82" s="392"/>
      <c r="E82" s="392"/>
      <c r="F82" s="392"/>
      <c r="G82" s="392"/>
      <c r="H82" s="392"/>
      <c r="I82" s="520"/>
      <c r="J82" s="520"/>
      <c r="K82" s="385"/>
      <c r="L82" s="27"/>
    </row>
    <row r="83" spans="2:12" ht="23.25" customHeight="1">
      <c r="B83" s="32"/>
      <c r="C83" s="81"/>
      <c r="D83" s="81"/>
      <c r="E83" s="81"/>
      <c r="F83" s="81"/>
      <c r="G83" s="81"/>
      <c r="H83" s="81"/>
      <c r="I83" s="81"/>
      <c r="J83" s="81"/>
      <c r="K83" s="81"/>
      <c r="L83" s="27"/>
    </row>
    <row r="84" spans="2:12" ht="23.25" customHeight="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27"/>
    </row>
    <row r="85" spans="2:12" ht="23.25" customHeight="1">
      <c r="B85" s="257"/>
      <c r="C85" s="325"/>
      <c r="D85" s="325"/>
      <c r="E85" s="325"/>
      <c r="F85" s="325"/>
      <c r="G85" s="325"/>
      <c r="H85" s="325"/>
      <c r="I85" s="145"/>
      <c r="J85" s="145"/>
      <c r="K85" s="325"/>
      <c r="L85" s="27"/>
    </row>
    <row r="86" spans="2:12" ht="23.25" customHeight="1">
      <c r="B86" s="390"/>
      <c r="C86" s="391"/>
      <c r="D86" s="391"/>
      <c r="E86" s="391"/>
      <c r="F86" s="391"/>
      <c r="G86" s="391"/>
      <c r="H86" s="391"/>
      <c r="I86" s="521"/>
      <c r="J86" s="521"/>
      <c r="K86" s="42"/>
      <c r="L86" s="27"/>
    </row>
    <row r="87" spans="2:12" ht="23.25" customHeight="1">
      <c r="B87" s="376"/>
      <c r="C87" s="68"/>
      <c r="D87" s="68"/>
      <c r="E87" s="68"/>
      <c r="F87" s="68"/>
      <c r="G87" s="68"/>
      <c r="H87" s="68"/>
      <c r="I87" s="134"/>
      <c r="J87" s="134"/>
      <c r="K87" s="300"/>
      <c r="L87" s="27"/>
    </row>
    <row r="88" spans="2:12" ht="23.25" customHeight="1">
      <c r="B88" s="376"/>
      <c r="C88" s="68"/>
      <c r="D88" s="68"/>
      <c r="E88" s="68"/>
      <c r="F88" s="68"/>
      <c r="G88" s="68"/>
      <c r="H88" s="68"/>
      <c r="I88" s="134"/>
      <c r="J88" s="134"/>
      <c r="K88" s="300"/>
      <c r="L88" s="27"/>
    </row>
    <row r="89" spans="2:12" ht="23.25" customHeight="1">
      <c r="B89" s="269"/>
      <c r="C89" s="392"/>
      <c r="D89" s="392"/>
      <c r="E89" s="392"/>
      <c r="F89" s="392"/>
      <c r="G89" s="392"/>
      <c r="H89" s="392"/>
      <c r="I89" s="520"/>
      <c r="J89" s="520"/>
      <c r="K89" s="300"/>
      <c r="L89" s="27"/>
    </row>
    <row r="90" spans="2:12" ht="23.25" customHeight="1">
      <c r="B90" s="32"/>
      <c r="C90" s="36"/>
      <c r="D90" s="36"/>
      <c r="E90" s="36"/>
      <c r="F90" s="36"/>
      <c r="G90" s="36"/>
      <c r="H90" s="36"/>
      <c r="I90" s="145"/>
      <c r="J90" s="145"/>
      <c r="K90" s="36"/>
      <c r="L90" s="27"/>
    </row>
    <row r="91" spans="2:12" ht="23.25" customHeight="1">
      <c r="B91" s="36"/>
      <c r="C91" s="36"/>
      <c r="D91" s="36"/>
      <c r="E91" s="36"/>
      <c r="F91" s="36"/>
      <c r="G91" s="36"/>
      <c r="H91" s="36"/>
      <c r="I91" s="145"/>
      <c r="J91" s="145"/>
      <c r="K91" s="36"/>
      <c r="L91" s="27"/>
    </row>
    <row r="92" spans="2:12" ht="23.25" customHeight="1">
      <c r="B92" s="36"/>
      <c r="C92" s="36"/>
      <c r="D92" s="36"/>
      <c r="E92" s="36"/>
      <c r="F92" s="36"/>
      <c r="G92" s="36"/>
      <c r="H92" s="36"/>
      <c r="I92" s="145"/>
      <c r="J92" s="145"/>
      <c r="K92" s="36"/>
      <c r="L92" s="27"/>
    </row>
    <row r="93" spans="2:12" ht="23.25" customHeight="1">
      <c r="B93" s="36"/>
      <c r="C93" s="36"/>
      <c r="D93" s="36"/>
      <c r="E93" s="36"/>
      <c r="F93" s="36"/>
      <c r="G93" s="36"/>
      <c r="H93" s="36"/>
      <c r="I93" s="145"/>
      <c r="J93" s="145"/>
      <c r="K93" s="36"/>
      <c r="L93" s="27"/>
    </row>
    <row r="94" spans="2:12" ht="23.25" customHeight="1">
      <c r="B94" s="36"/>
      <c r="C94" s="36"/>
      <c r="D94" s="36"/>
      <c r="E94" s="36"/>
      <c r="F94" s="36"/>
      <c r="G94" s="36"/>
      <c r="H94" s="36"/>
      <c r="I94" s="145"/>
      <c r="J94" s="145"/>
      <c r="K94" s="36"/>
      <c r="L94" s="27"/>
    </row>
    <row r="95" spans="2:12" ht="23.25" customHeight="1">
      <c r="B95" s="36"/>
      <c r="C95" s="36"/>
      <c r="D95" s="36"/>
      <c r="E95" s="36"/>
      <c r="F95" s="36"/>
      <c r="G95" s="36"/>
      <c r="H95" s="36"/>
      <c r="I95" s="145"/>
      <c r="J95" s="145"/>
      <c r="K95" s="36"/>
      <c r="L95" s="27"/>
    </row>
    <row r="96" spans="2:12" ht="23.25" customHeight="1">
      <c r="B96" s="36"/>
      <c r="C96" s="36"/>
      <c r="D96" s="36"/>
      <c r="E96" s="36"/>
      <c r="F96" s="36"/>
      <c r="G96" s="36"/>
      <c r="H96" s="36"/>
      <c r="I96" s="145"/>
      <c r="J96" s="145"/>
      <c r="K96" s="36"/>
      <c r="L96" s="27"/>
    </row>
    <row r="97" spans="2:12" ht="23.25" customHeight="1">
      <c r="B97" s="36"/>
      <c r="C97" s="36"/>
      <c r="D97" s="36"/>
      <c r="E97" s="36"/>
      <c r="F97" s="36"/>
      <c r="G97" s="36"/>
      <c r="H97" s="36"/>
      <c r="I97" s="145"/>
      <c r="J97" s="145"/>
      <c r="K97" s="36"/>
      <c r="L97" s="27"/>
    </row>
    <row r="98" spans="2:12" ht="23.25" customHeight="1">
      <c r="B98" s="36"/>
      <c r="C98" s="36"/>
      <c r="D98" s="36"/>
      <c r="E98" s="36"/>
      <c r="F98" s="36"/>
      <c r="G98" s="36"/>
      <c r="H98" s="36"/>
      <c r="I98" s="145"/>
      <c r="J98" s="145"/>
      <c r="K98" s="36"/>
      <c r="L98" s="27"/>
    </row>
    <row r="99" spans="2:12" ht="23.25" customHeight="1">
      <c r="B99" s="36"/>
      <c r="C99" s="36"/>
      <c r="D99" s="36"/>
      <c r="E99" s="36"/>
      <c r="F99" s="36"/>
      <c r="G99" s="36"/>
      <c r="H99" s="36"/>
      <c r="I99" s="145"/>
      <c r="J99" s="145"/>
      <c r="K99" s="36"/>
      <c r="L99" s="27"/>
    </row>
    <row r="100" spans="2:12" ht="23.25" customHeight="1">
      <c r="B100" s="36"/>
      <c r="C100" s="36"/>
      <c r="D100" s="36"/>
      <c r="E100" s="36"/>
      <c r="F100" s="36"/>
      <c r="G100" s="36"/>
      <c r="H100" s="36"/>
      <c r="I100" s="145"/>
      <c r="J100" s="145"/>
      <c r="K100" s="36"/>
      <c r="L100" s="27"/>
    </row>
    <row r="101" spans="2:12" ht="23.25" customHeight="1">
      <c r="B101" s="36"/>
      <c r="C101" s="36"/>
      <c r="D101" s="36"/>
      <c r="E101" s="36"/>
      <c r="F101" s="36"/>
      <c r="G101" s="36"/>
      <c r="H101" s="36"/>
      <c r="I101" s="145"/>
      <c r="J101" s="145"/>
      <c r="K101" s="36"/>
      <c r="L101" s="27"/>
    </row>
    <row r="102" spans="2:12" ht="23.25" customHeight="1">
      <c r="B102" s="36"/>
      <c r="C102" s="36"/>
      <c r="D102" s="36"/>
      <c r="E102" s="36"/>
      <c r="F102" s="36"/>
      <c r="G102" s="36"/>
      <c r="H102" s="36"/>
      <c r="I102" s="145"/>
      <c r="J102" s="145"/>
      <c r="K102" s="36"/>
      <c r="L102" s="27"/>
    </row>
    <row r="103" spans="2:12" ht="23.25" customHeight="1">
      <c r="B103" s="36"/>
      <c r="C103" s="36"/>
      <c r="D103" s="36"/>
      <c r="E103" s="36"/>
      <c r="F103" s="36"/>
      <c r="G103" s="36"/>
      <c r="H103" s="36"/>
      <c r="I103" s="145"/>
      <c r="J103" s="145"/>
      <c r="K103" s="36"/>
      <c r="L103" s="27"/>
    </row>
    <row r="104" spans="2:12" ht="23.25" customHeight="1">
      <c r="B104" s="36"/>
      <c r="C104" s="36"/>
      <c r="D104" s="36"/>
      <c r="E104" s="36"/>
      <c r="F104" s="36"/>
      <c r="G104" s="36"/>
      <c r="H104" s="36"/>
      <c r="I104" s="145"/>
      <c r="J104" s="145"/>
      <c r="K104" s="36"/>
      <c r="L104" s="27"/>
    </row>
    <row r="105" spans="2:12" ht="23.25" customHeight="1">
      <c r="B105" s="36"/>
      <c r="C105" s="36"/>
      <c r="D105" s="36"/>
      <c r="E105" s="36"/>
      <c r="F105" s="36"/>
      <c r="G105" s="36"/>
      <c r="H105" s="36"/>
      <c r="I105" s="145"/>
      <c r="J105" s="145"/>
      <c r="K105" s="36"/>
      <c r="L105" s="27"/>
    </row>
    <row r="106" spans="2:12" ht="23.25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27"/>
    </row>
    <row r="107" spans="2:12" ht="23.25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27"/>
    </row>
    <row r="108" spans="2:12" ht="23.25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27"/>
    </row>
    <row r="109" spans="2:12" ht="23.25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27"/>
    </row>
    <row r="110" spans="2:12" ht="23.25" customHeight="1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27"/>
    </row>
    <row r="111" spans="2:12" ht="23.25" customHeight="1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27"/>
    </row>
    <row r="112" spans="2:12" ht="23.25" customHeight="1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27"/>
    </row>
    <row r="113" spans="2:12" ht="23.25" customHeight="1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27"/>
    </row>
    <row r="114" spans="2:12" ht="23.25" customHeight="1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27"/>
    </row>
    <row r="115" spans="2:12" ht="23.25" customHeight="1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27"/>
    </row>
    <row r="116" spans="2:12" ht="23.25" customHeight="1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27"/>
    </row>
    <row r="117" spans="2:12" ht="23.25" customHeight="1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27"/>
    </row>
    <row r="118" spans="2:12" ht="23.2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27"/>
    </row>
    <row r="119" spans="2:12" ht="23.25" customHeight="1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27"/>
    </row>
    <row r="120" spans="2:12" ht="23.25" customHeight="1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27"/>
    </row>
    <row r="121" spans="2:12" ht="23.25" customHeight="1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27"/>
    </row>
    <row r="122" spans="2:12" ht="23.25" customHeight="1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27"/>
    </row>
    <row r="123" spans="2:12" ht="23.25" customHeight="1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2:12" ht="23.25" customHeight="1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2:12" ht="23.25" customHeight="1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2:12" ht="23.25" customHeight="1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2:12" ht="23.25" customHeight="1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2:12" ht="23.25" customHeight="1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2:12" ht="23.25" customHeight="1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2:12" ht="23.25" customHeight="1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2:12" ht="23.25" customHeight="1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2:12" ht="23.25" customHeight="1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2:12" ht="23.25" customHeight="1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2:12" ht="23.25" customHeight="1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2:12" ht="23.25" customHeight="1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2:12" ht="23.25" customHeight="1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2:12" ht="23.25" customHeight="1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2:12" ht="23.25" customHeight="1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2:12" ht="23.25" customHeight="1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2:12" ht="23.25" customHeight="1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2:12" ht="23.25" customHeight="1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2:12" ht="23.25" customHeight="1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2:12" ht="23.25" customHeight="1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2:12" ht="23.25" customHeight="1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2:12" ht="23.25" customHeight="1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2:12" ht="23.25" customHeight="1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2:12" ht="23.25" customHeight="1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2:12" ht="23.25" customHeight="1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2:12" ht="23.25" customHeight="1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2:12" ht="23.25" customHeight="1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2:12" ht="23.25" customHeight="1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2:12" ht="23.2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2:12" ht="23.2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2:12" ht="23.2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2:12" ht="23.2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2:12" ht="23.2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2:12" ht="23.2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2:12" ht="23.2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2:12" ht="23.2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2:12" ht="23.2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2:12" ht="23.2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2:12" ht="23.2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2:12" ht="23.2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2:12" ht="23.2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2:12" ht="23.2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2:12" ht="23.2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2:12" ht="23.2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2:12" ht="23.2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2:12" ht="23.2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2:12" ht="23.2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2:12" ht="23.2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2:12" ht="23.2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2:12" ht="23.2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</row>
    <row r="174" spans="2:12" ht="23.2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</row>
    <row r="175" spans="2:12" ht="23.2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</row>
    <row r="176" spans="2:12" ht="23.2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</row>
    <row r="177" spans="2:12" ht="23.2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2:12" ht="23.2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</row>
    <row r="179" spans="2:12" ht="23.2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2:12" ht="23.2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2:12" ht="23.2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2:12" ht="23.2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2:12" ht="23.2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2:12" ht="23.2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2:12" ht="23.2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2:12" ht="23.2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2:12" ht="23.2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2:12" ht="23.2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2:12" ht="23.2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2:12" ht="23.2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2:12" ht="23.2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2:12" ht="23.2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2:12" ht="23.2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2:12" ht="23.2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2:12" ht="23.2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2:12" ht="23.2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2:12" ht="23.2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2:12" ht="23.2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2:12" ht="23.2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2:12" ht="23.2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2:12" ht="23.2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2:12" ht="23.2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2:12" ht="23.2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2:12" ht="23.2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</row>
    <row r="205" spans="2:12" ht="23.2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2:12" ht="23.2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</row>
    <row r="207" spans="2:12" ht="23.2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</row>
    <row r="208" spans="2:12" ht="23.2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</row>
    <row r="209" spans="2:12" ht="23.2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</row>
    <row r="210" spans="2:12" ht="23.2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</row>
    <row r="211" spans="2:12" ht="23.2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</row>
    <row r="212" spans="2:12" ht="23.2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</row>
    <row r="213" spans="2:12" ht="23.2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</row>
    <row r="214" spans="2:12" ht="23.2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</row>
    <row r="215" spans="2:12" ht="23.2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</row>
    <row r="216" spans="2:12" ht="23.2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</row>
    <row r="217" spans="2:12" ht="23.2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</row>
    <row r="218" spans="2:12" ht="23.2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</row>
    <row r="219" spans="2:12" ht="23.2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</row>
    <row r="220" spans="2:12" ht="23.2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</row>
    <row r="221" spans="2:12" ht="23.2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</row>
    <row r="222" spans="2:12" ht="23.25" customHeigh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</row>
    <row r="223" spans="2:12" ht="23.25" customHeight="1"/>
    <row r="224" spans="2:12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</sheetData>
  <pageMargins left="0.70866141732283505" right="0.70866141732283505" top="0.74803149606299202" bottom="0.74803149606299202" header="0.31496062992126" footer="0.31496062992126"/>
  <pageSetup paperSize="9" scale="5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capa</vt:lpstr>
      <vt:lpstr>Data_ínicio</vt:lpstr>
      <vt:lpstr>Quadro_resumo</vt:lpstr>
      <vt:lpstr>Gráfico_resumo</vt:lpstr>
      <vt:lpstr>Pós-graduação_strictosensu_2019</vt:lpstr>
      <vt:lpstr>Gráfico_pós-2019</vt:lpstr>
      <vt:lpstr>Pós-graduação_strictosensu_2018</vt:lpstr>
      <vt:lpstr>Gráfico_pós-2018</vt:lpstr>
      <vt:lpstr>Pós-graduação_strictosensu_2017</vt:lpstr>
      <vt:lpstr>Gráfico_pós-2017</vt:lpstr>
      <vt:lpstr>Pós-graduação_strictosensu_2016</vt:lpstr>
      <vt:lpstr>Pós-graduação_strictosensu_2015</vt:lpstr>
      <vt:lpstr>Pós-graduação_strictosensu_2014</vt:lpstr>
      <vt:lpstr>Pós-graduação_strictosensu_2013</vt:lpstr>
      <vt:lpstr>histórico_sensu_matrisemestre</vt:lpstr>
      <vt:lpstr>Qd_histórico_sensu_vaga edital</vt:lpstr>
      <vt:lpstr>Gráfico_vagas_sensu</vt:lpstr>
      <vt:lpstr>Qd_histórico_sensu_ingressante</vt:lpstr>
      <vt:lpstr>Gráfico_ingressantes_sensu</vt:lpstr>
      <vt:lpstr>Qd_histórico_sensu_titulados</vt:lpstr>
      <vt:lpstr>Gráfico_titulados_sensu</vt:lpstr>
      <vt:lpstr>Qd_histórico_sensu_excluídos</vt:lpstr>
      <vt:lpstr>Qd_histórico_sensu_anobase</vt:lpstr>
      <vt:lpstr>Gráfico_anobase_sensu</vt:lpstr>
      <vt:lpstr>Especialização</vt:lpstr>
      <vt:lpstr>Residência</vt:lpstr>
      <vt:lpstr>Gráfico_residência</vt:lpstr>
      <vt:lpstr>Aperfeiçoamento</vt:lpstr>
      <vt:lpstr>monogr_teses_dissertações</vt:lpstr>
      <vt:lpstr>Gráfico_mono_teses_dissertações</vt:lpstr>
      <vt:lpstr>Docentes_pós</vt:lpstr>
      <vt:lpstr>Quadro_afastamento_servidores</vt:lpstr>
      <vt:lpstr>Gráfico_Afastamentos_servidores</vt:lpstr>
      <vt:lpstr>Quadro_bolsas_CAPES</vt:lpstr>
      <vt:lpstr>Gráfico_bolsas_capes</vt:lpstr>
      <vt:lpstr>Quadros_Bolsas CNPq e fundect</vt:lpstr>
      <vt:lpstr>Gráfico_bolsas_cnpq_fundect</vt:lpstr>
      <vt:lpstr>indicadores_grande área</vt:lpstr>
      <vt:lpstr>Gráfico_grande área</vt:lpstr>
      <vt:lpstr>projetos_pesquisa</vt:lpstr>
      <vt:lpstr>Gráfico_projetos_pesquisa</vt:lpstr>
      <vt:lpstr>Apoio finan Projetos Pesquisa</vt:lpstr>
      <vt:lpstr>Gráfico_apoio finan</vt:lpstr>
      <vt:lpstr>Atualização do arquivo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Roberto da Cunha Junior</dc:creator>
  <cp:lastModifiedBy>Rozimare Marina Rodrigues Rivas</cp:lastModifiedBy>
  <dcterms:created xsi:type="dcterms:W3CDTF">2006-09-16T00:00:00Z</dcterms:created>
  <dcterms:modified xsi:type="dcterms:W3CDTF">2020-12-18T17:45:37Z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1046-11.2.0.9453</vt:lpwstr>
  </property>
</Properties>
</file>